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7" sheetId="1" r:id="rId1"/>
  </sheets>
  <definedNames>
    <definedName name="_xlnm.Print_Area" localSheetId="0">'2017'!$A$1:$BC$9</definedName>
  </definedNames>
  <calcPr fullCalcOnLoad="1"/>
</workbook>
</file>

<file path=xl/sharedStrings.xml><?xml version="1.0" encoding="utf-8"?>
<sst xmlns="http://schemas.openxmlformats.org/spreadsheetml/2006/main" count="118" uniqueCount="48">
  <si>
    <t>Муниципальное образование</t>
  </si>
  <si>
    <t>Сумма баллов</t>
  </si>
  <si>
    <t>Итоговое место</t>
  </si>
  <si>
    <t>Расчет целевого значения индикатора</t>
  </si>
  <si>
    <t>Предельное значение индикатора</t>
  </si>
  <si>
    <t>≤0</t>
  </si>
  <si>
    <t>Администрация района</t>
  </si>
  <si>
    <t>Управление образования</t>
  </si>
  <si>
    <t>Управление культуры</t>
  </si>
  <si>
    <t>Финансовое управление</t>
  </si>
  <si>
    <t>Отдел по имуществу</t>
  </si>
  <si>
    <t>2.1. Внесение  изменений  в  бюджетную  роспись  ГРБС в части перераспределения  бюджетных  ассигнований между подведомственными получател</t>
  </si>
  <si>
    <t xml:space="preserve">3.1.Отклонения  фактически  поступивших  доходов  в  бюджет  района   от
прогнозируемых объемов поступлений, администрируемых учреждением    
</t>
  </si>
  <si>
    <t xml:space="preserve">4.1.Выполнение муниципального задания на оказание муниципальных услуг (в
количественном выражении)
</t>
  </si>
  <si>
    <t xml:space="preserve">4.3. Отклонение   кассовых   расходов    от    бюджетных    ассигнований,
установленных  бюджетной  росписью  соответствующему  ГРБС  за  счет
целевых  безвозмездных  поступлений  (субвенций,  субсидий  и   иных
межбюджетных трансфертов
</t>
  </si>
  <si>
    <t xml:space="preserve">4.4.Наличие   фактов   отказа   в   санкционировании   оплаты   денежных
обязательств 
</t>
  </si>
  <si>
    <r>
      <t xml:space="preserve">5.2. Своевременность представления в Финансовое управление  Верхнекамского района бюджетной отчетности                                                            </t>
    </r>
    <r>
      <rPr>
        <b/>
        <sz val="8"/>
        <rFont val="Times New Roman"/>
        <family val="1"/>
      </rPr>
      <t>за отчетный период</t>
    </r>
  </si>
  <si>
    <t xml:space="preserve">5.3.Качество составления бюджетной отчетности                           </t>
  </si>
  <si>
    <t xml:space="preserve">6.1. Наличие фактов нецелевого использования бюджетных средств           </t>
  </si>
  <si>
    <t xml:space="preserve">6.2. Наличие фактов неэффективного использования денежных и  материальных
ресурсов 
</t>
  </si>
  <si>
    <t xml:space="preserve">6.3.Наличие фактов неправомерного использования бюджетных средств       </t>
  </si>
  <si>
    <t>SUM БА- Общий объем бюджетных ассигнований</t>
  </si>
  <si>
    <t>Ув - общее количество уведомлений по соответствующему ГРБС за год</t>
  </si>
  <si>
    <t>Кпбс- количество получателей бюджетных средств</t>
  </si>
  <si>
    <t>Дn- уточненные прогнозируемые объемы налоговых и неналоговых доходов, администрируемых администратором доходов в соответствии с решением о бюджете</t>
  </si>
  <si>
    <t>Дф- фактически поступившие объемы налоговых и неналоговых доходов, администрируемых администратором доходов за отчетный год</t>
  </si>
  <si>
    <t>SUM ЦР n- бюджетные ассигнования за счет целевых МБТ</t>
  </si>
  <si>
    <t>SUM ЦР ф - кассовые расходы за счет целевых МБТ</t>
  </si>
  <si>
    <t xml:space="preserve">  количество фактов   отказа   в   санкционировании   оплаты   денежных обязательств</t>
  </si>
  <si>
    <t xml:space="preserve">5.1.Наличие  необоснованной  дебиторской  задолженности  по  результатам
проведенных проверок  
</t>
  </si>
  <si>
    <t>Наличие  необоснованной  дебиторской  задолженности  по  результатам проведенных проверок</t>
  </si>
  <si>
    <t>Наличие  фактов представления в Финансовое управление  Верхнекамского района бюджетной отчетности с нарушением установленнного порядка ее составления и представления, установленных в отчетном году</t>
  </si>
  <si>
    <t>Наличие  фактов представления в Финансовое управление  Верхнекамского района бюджетной отчетности с нарушением сроков</t>
  </si>
  <si>
    <t>Наличие  фактов нецелевого расходования бюджетных средств у ГРБС с учетом подведомственных учреждений, установленных в отчетном году</t>
  </si>
  <si>
    <t>Наличие  фактов нецелевого расходования неэффективного использования денежных и  материальных
ресурсов  у ГРБС с учетом подведомственных учреждений, установленных в отчетном году</t>
  </si>
  <si>
    <t>Наличие  фактов нецелевого расходования неправомерного использования бюджетных средств у ГРБС с учетом подведомственных учреждений, установленных в отчетном году</t>
  </si>
  <si>
    <t>Районная Дума</t>
  </si>
  <si>
    <t>ВСЕГО</t>
  </si>
  <si>
    <t xml:space="preserve">Бальная оценка       </t>
  </si>
  <si>
    <t>SUM МП- сумма бюджетных ассигнований МП</t>
  </si>
  <si>
    <t>SUM   ВП   -    объем    бюджетных ассигнований              по ВП</t>
  </si>
  <si>
    <t xml:space="preserve">4.2. Отклонение   кассовых   расходов    от    бюджетных    ассигнований,
установленных бюджетной росписью соответствующему ГРБС на реализацию
муниципальных программ
</t>
  </si>
  <si>
    <t>SUM МП- сумма МП фактическая</t>
  </si>
  <si>
    <t>SUM МП- сумма бюджетных ассигнований по МП</t>
  </si>
  <si>
    <t xml:space="preserve">1.1.Планирование бюджетных ассигнований на  содержание  подведомственных
учреждений в рамках программ
</t>
  </si>
  <si>
    <t>Мониторинг ОЦЕНКИ
КАЧЕСТВА УПРАВЛЕНИЯ ФИНАНСАМИ ГЛАВНЫХ РАСПОРЯДИТЕЛЕЙ
БЮДЖЕТНЫХ СРЕДСТВ БЮДЖЕТА ВЕРХНЕКАМСКОГО РАЙОНА
 за 2017</t>
  </si>
  <si>
    <r>
      <t xml:space="preserve">SUM Мз ф - </t>
    </r>
    <r>
      <rPr>
        <sz val="8"/>
        <rFont val="Times New Roman"/>
        <family val="1"/>
      </rPr>
      <t xml:space="preserve"> фактического объема оказанных муниципальных услуг</t>
    </r>
  </si>
  <si>
    <r>
      <t xml:space="preserve">SUM Мз n - </t>
    </r>
    <r>
      <rPr>
        <sz val="8"/>
        <rFont val="Times New Roman"/>
        <family val="1"/>
      </rPr>
      <t xml:space="preserve"> муниципального задания на оказание услуг, установленного постановлением администрации района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</si>
</sst>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.000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00"/>
    <numFmt numFmtId="183" formatCode="_-* #,##0.0_р_._-;\-* #,##0.0_р_._-;_-* &quot;-&quot;??_р_._-;_-@_-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23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74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75" fontId="2" fillId="0" borderId="11" xfId="0" applyNumberFormat="1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1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10" fillId="0" borderId="0" xfId="52" applyNumberFormat="1" applyFont="1" applyFill="1" applyBorder="1" applyAlignment="1">
      <alignment horizontal="center" vertical="top" shrinkToFit="1"/>
      <protection/>
    </xf>
    <xf numFmtId="4" fontId="11" fillId="0" borderId="0" xfId="52" applyNumberFormat="1" applyFont="1" applyFill="1" applyBorder="1" applyAlignment="1">
      <alignment horizontal="right" vertical="top" shrinkToFit="1"/>
      <protection/>
    </xf>
    <xf numFmtId="0" fontId="1" fillId="4" borderId="10" xfId="0" applyFont="1" applyFill="1" applyBorder="1" applyAlignment="1">
      <alignment horizontal="center"/>
    </xf>
    <xf numFmtId="183" fontId="2" fillId="0" borderId="10" xfId="59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9.00390625" defaultRowHeight="12.75"/>
  <cols>
    <col min="1" max="1" width="29.125" style="10" customWidth="1"/>
    <col min="2" max="2" width="14.375" style="10" customWidth="1"/>
    <col min="3" max="3" width="11.00390625" style="10" customWidth="1"/>
    <col min="4" max="4" width="12.75390625" style="10" customWidth="1"/>
    <col min="5" max="5" width="13.125" style="10" customWidth="1"/>
    <col min="6" max="6" width="13.75390625" style="10" customWidth="1"/>
    <col min="7" max="7" width="10.625" style="5" customWidth="1"/>
    <col min="8" max="8" width="10.625" style="27" customWidth="1"/>
    <col min="9" max="9" width="13.75390625" style="29" customWidth="1"/>
    <col min="10" max="10" width="11.25390625" style="10" customWidth="1"/>
    <col min="11" max="11" width="12.375" style="10" customWidth="1"/>
    <col min="12" max="12" width="10.75390625" style="5" customWidth="1"/>
    <col min="13" max="13" width="9.625" style="27" customWidth="1"/>
    <col min="14" max="14" width="11.75390625" style="29" customWidth="1"/>
    <col min="15" max="15" width="12.125" style="10" customWidth="1"/>
    <col min="16" max="16" width="12.625" style="10" customWidth="1"/>
    <col min="17" max="17" width="9.00390625" style="5" customWidth="1"/>
    <col min="18" max="18" width="9.625" style="10" customWidth="1"/>
    <col min="19" max="19" width="12.375" style="5" customWidth="1"/>
    <col min="20" max="20" width="10.125" style="10" customWidth="1"/>
    <col min="21" max="21" width="12.375" style="30" customWidth="1"/>
    <col min="22" max="22" width="10.125" style="5" customWidth="1"/>
    <col min="23" max="23" width="10.125" style="8" customWidth="1"/>
    <col min="24" max="24" width="11.875" style="29" customWidth="1"/>
    <col min="25" max="25" width="12.00390625" style="10" customWidth="1"/>
    <col min="26" max="26" width="15.125" style="10" customWidth="1"/>
    <col min="27" max="27" width="9.125" style="8" customWidth="1"/>
    <col min="28" max="28" width="9.125" style="10" customWidth="1"/>
    <col min="29" max="29" width="11.25390625" style="10" customWidth="1"/>
    <col min="30" max="30" width="15.00390625" style="10" customWidth="1"/>
    <col min="31" max="31" width="12.75390625" style="10" customWidth="1"/>
    <col min="32" max="32" width="11.75390625" style="8" customWidth="1"/>
    <col min="33" max="34" width="10.875" style="29" customWidth="1"/>
    <col min="35" max="35" width="14.625" style="31" customWidth="1"/>
    <col min="36" max="36" width="10.625" style="10" customWidth="1"/>
    <col min="37" max="37" width="8.625" style="10" customWidth="1"/>
    <col min="38" max="39" width="9.125" style="10" customWidth="1"/>
    <col min="40" max="40" width="9.125" style="29" customWidth="1"/>
    <col min="41" max="41" width="14.875" style="10" customWidth="1"/>
    <col min="42" max="42" width="8.875" style="10" customWidth="1"/>
    <col min="43" max="43" width="9.125" style="27" customWidth="1"/>
    <col min="44" max="44" width="15.00390625" style="10" customWidth="1"/>
    <col min="45" max="45" width="9.625" style="5" customWidth="1"/>
    <col min="46" max="46" width="9.375" style="10" customWidth="1"/>
    <col min="47" max="47" width="11.00390625" style="10" customWidth="1"/>
    <col min="48" max="48" width="9.75390625" style="5" customWidth="1"/>
    <col min="49" max="49" width="9.25390625" style="29" customWidth="1"/>
    <col min="50" max="50" width="13.125" style="10" customWidth="1"/>
    <col min="51" max="51" width="10.25390625" style="5" customWidth="1"/>
    <col min="52" max="52" width="11.00390625" style="29" customWidth="1"/>
    <col min="53" max="53" width="12.125" style="10" customWidth="1"/>
    <col min="54" max="54" width="11.625" style="5" customWidth="1"/>
    <col min="55" max="16384" width="9.125" style="10" customWidth="1"/>
  </cols>
  <sheetData>
    <row r="1" spans="1:54" s="1" customFormat="1" ht="57" customHeight="1">
      <c r="A1" s="53" t="s">
        <v>45</v>
      </c>
      <c r="B1" s="53"/>
      <c r="C1" s="53"/>
      <c r="D1" s="53"/>
      <c r="E1" s="53"/>
      <c r="F1" s="53"/>
      <c r="G1" s="53"/>
      <c r="H1" s="53"/>
      <c r="I1" s="53"/>
      <c r="L1" s="5"/>
      <c r="M1" s="2"/>
      <c r="N1" s="4"/>
      <c r="Q1" s="3"/>
      <c r="S1" s="3"/>
      <c r="U1" s="6"/>
      <c r="V1" s="3"/>
      <c r="W1" s="7"/>
      <c r="X1" s="4"/>
      <c r="AA1" s="7"/>
      <c r="AF1" s="8"/>
      <c r="AG1" s="4"/>
      <c r="AH1" s="4"/>
      <c r="AI1" s="9"/>
      <c r="AN1" s="4"/>
      <c r="AQ1" s="2"/>
      <c r="AS1" s="3"/>
      <c r="AV1" s="3"/>
      <c r="AW1" s="4"/>
      <c r="AY1" s="3"/>
      <c r="AZ1" s="4"/>
      <c r="BA1" s="10"/>
      <c r="BB1" s="3"/>
    </row>
    <row r="2" spans="1:55" s="11" customFormat="1" ht="49.5" customHeight="1">
      <c r="A2" s="52" t="s">
        <v>0</v>
      </c>
      <c r="B2" s="52" t="s">
        <v>1</v>
      </c>
      <c r="C2" s="52" t="s">
        <v>2</v>
      </c>
      <c r="D2" s="52" t="s">
        <v>44</v>
      </c>
      <c r="E2" s="52"/>
      <c r="F2" s="52"/>
      <c r="G2" s="52"/>
      <c r="H2" s="52"/>
      <c r="I2" s="52"/>
      <c r="J2" s="52" t="s">
        <v>11</v>
      </c>
      <c r="K2" s="52"/>
      <c r="L2" s="52"/>
      <c r="M2" s="52"/>
      <c r="N2" s="52"/>
      <c r="O2" s="54" t="s">
        <v>12</v>
      </c>
      <c r="P2" s="54"/>
      <c r="Q2" s="54"/>
      <c r="R2" s="54"/>
      <c r="S2" s="54"/>
      <c r="T2" s="52" t="s">
        <v>13</v>
      </c>
      <c r="U2" s="52"/>
      <c r="V2" s="52"/>
      <c r="W2" s="52"/>
      <c r="X2" s="52"/>
      <c r="Y2" s="55" t="s">
        <v>41</v>
      </c>
      <c r="Z2" s="56"/>
      <c r="AA2" s="56"/>
      <c r="AB2" s="56"/>
      <c r="AC2" s="57"/>
      <c r="AD2" s="55" t="s">
        <v>14</v>
      </c>
      <c r="AE2" s="56"/>
      <c r="AF2" s="56"/>
      <c r="AG2" s="56"/>
      <c r="AH2" s="57"/>
      <c r="AI2" s="54" t="s">
        <v>15</v>
      </c>
      <c r="AJ2" s="54"/>
      <c r="AK2" s="54"/>
      <c r="AL2" s="50" t="s">
        <v>29</v>
      </c>
      <c r="AM2" s="50"/>
      <c r="AN2" s="51"/>
      <c r="AO2" s="54" t="s">
        <v>16</v>
      </c>
      <c r="AP2" s="54"/>
      <c r="AQ2" s="54"/>
      <c r="AR2" s="49" t="s">
        <v>17</v>
      </c>
      <c r="AS2" s="50"/>
      <c r="AT2" s="51"/>
      <c r="AU2" s="49" t="s">
        <v>18</v>
      </c>
      <c r="AV2" s="50"/>
      <c r="AW2" s="51"/>
      <c r="AX2" s="54" t="s">
        <v>19</v>
      </c>
      <c r="AY2" s="54"/>
      <c r="AZ2" s="54"/>
      <c r="BA2" s="54" t="s">
        <v>20</v>
      </c>
      <c r="BB2" s="54"/>
      <c r="BC2" s="54"/>
    </row>
    <row r="3" spans="1:55" s="11" customFormat="1" ht="168.75">
      <c r="A3" s="52"/>
      <c r="B3" s="52"/>
      <c r="C3" s="52"/>
      <c r="D3" s="34" t="s">
        <v>39</v>
      </c>
      <c r="E3" s="38" t="s">
        <v>40</v>
      </c>
      <c r="F3" s="35" t="s">
        <v>21</v>
      </c>
      <c r="G3" s="36" t="s">
        <v>3</v>
      </c>
      <c r="H3" s="37" t="s">
        <v>4</v>
      </c>
      <c r="I3" s="35" t="s">
        <v>38</v>
      </c>
      <c r="J3" s="35" t="s">
        <v>22</v>
      </c>
      <c r="K3" s="35" t="s">
        <v>23</v>
      </c>
      <c r="L3" s="36" t="s">
        <v>3</v>
      </c>
      <c r="M3" s="37" t="s">
        <v>4</v>
      </c>
      <c r="N3" s="35" t="s">
        <v>38</v>
      </c>
      <c r="O3" s="35" t="s">
        <v>24</v>
      </c>
      <c r="P3" s="35" t="s">
        <v>25</v>
      </c>
      <c r="Q3" s="36" t="s">
        <v>3</v>
      </c>
      <c r="R3" s="35" t="s">
        <v>4</v>
      </c>
      <c r="S3" s="35" t="s">
        <v>38</v>
      </c>
      <c r="T3" s="35" t="s">
        <v>46</v>
      </c>
      <c r="U3" s="35" t="s">
        <v>47</v>
      </c>
      <c r="V3" s="36" t="s">
        <v>3</v>
      </c>
      <c r="W3" s="35" t="s">
        <v>4</v>
      </c>
      <c r="X3" s="35" t="s">
        <v>38</v>
      </c>
      <c r="Y3" s="34" t="s">
        <v>42</v>
      </c>
      <c r="Z3" s="34" t="s">
        <v>43</v>
      </c>
      <c r="AA3" s="39" t="s">
        <v>3</v>
      </c>
      <c r="AB3" s="35" t="s">
        <v>4</v>
      </c>
      <c r="AC3" s="35" t="s">
        <v>38</v>
      </c>
      <c r="AD3" s="34" t="s">
        <v>27</v>
      </c>
      <c r="AE3" s="34" t="s">
        <v>26</v>
      </c>
      <c r="AF3" s="39" t="s">
        <v>3</v>
      </c>
      <c r="AG3" s="35" t="s">
        <v>4</v>
      </c>
      <c r="AH3" s="35" t="s">
        <v>38</v>
      </c>
      <c r="AI3" s="40" t="s">
        <v>28</v>
      </c>
      <c r="AJ3" s="35" t="s">
        <v>4</v>
      </c>
      <c r="AK3" s="35" t="s">
        <v>38</v>
      </c>
      <c r="AL3" s="40" t="s">
        <v>30</v>
      </c>
      <c r="AM3" s="35" t="s">
        <v>4</v>
      </c>
      <c r="AN3" s="35" t="s">
        <v>38</v>
      </c>
      <c r="AO3" s="40" t="s">
        <v>32</v>
      </c>
      <c r="AP3" s="35" t="s">
        <v>4</v>
      </c>
      <c r="AQ3" s="35" t="s">
        <v>38</v>
      </c>
      <c r="AR3" s="40" t="s">
        <v>31</v>
      </c>
      <c r="AS3" s="35" t="s">
        <v>4</v>
      </c>
      <c r="AT3" s="35" t="s">
        <v>38</v>
      </c>
      <c r="AU3" s="40" t="s">
        <v>33</v>
      </c>
      <c r="AV3" s="35" t="s">
        <v>4</v>
      </c>
      <c r="AW3" s="35" t="s">
        <v>38</v>
      </c>
      <c r="AX3" s="40" t="s">
        <v>34</v>
      </c>
      <c r="AY3" s="35" t="s">
        <v>4</v>
      </c>
      <c r="AZ3" s="35" t="s">
        <v>38</v>
      </c>
      <c r="BA3" s="40" t="s">
        <v>35</v>
      </c>
      <c r="BB3" s="35" t="s">
        <v>4</v>
      </c>
      <c r="BC3" s="35" t="s">
        <v>38</v>
      </c>
    </row>
    <row r="4" spans="1:55" ht="24.75" customHeight="1">
      <c r="A4" s="12" t="s">
        <v>6</v>
      </c>
      <c r="B4" s="13">
        <f aca="true" t="shared" si="0" ref="B4:B9">I4+N4+S4+X4+AC4+AH4+AK4+AN4+AQ4+AT4+AW4+AZ4+BC4</f>
        <v>19</v>
      </c>
      <c r="C4" s="13">
        <f aca="true" t="shared" si="1" ref="C4:C9">RANK(B4,B$4:B$9)</f>
        <v>5</v>
      </c>
      <c r="D4" s="14">
        <v>120770.2</v>
      </c>
      <c r="E4" s="15">
        <v>0</v>
      </c>
      <c r="F4" s="14">
        <v>120770.2</v>
      </c>
      <c r="G4" s="16">
        <f aca="true" t="shared" si="2" ref="G4:G9">(D4+E4)/(F4)</f>
        <v>1</v>
      </c>
      <c r="H4" s="26">
        <f aca="true" t="shared" si="3" ref="H4:H9">G4</f>
        <v>1</v>
      </c>
      <c r="I4" s="19">
        <f aca="true" t="shared" si="4" ref="I4:I9">IF(AND(H4&lt;0.1),-1,IF(OR(AND(H4&gt;=0.1,H4&lt;=0.6),AND(H4&gt;0.6,)),2,5))</f>
        <v>5</v>
      </c>
      <c r="J4" s="14">
        <v>114</v>
      </c>
      <c r="K4" s="20">
        <v>3</v>
      </c>
      <c r="L4" s="18">
        <f aca="true" t="shared" si="5" ref="L4:L9">J4/(K4*12)</f>
        <v>3.1666666666666665</v>
      </c>
      <c r="M4" s="26">
        <f aca="true" t="shared" si="6" ref="M4:M9">L4</f>
        <v>3.1666666666666665</v>
      </c>
      <c r="N4" s="19">
        <f aca="true" t="shared" si="7" ref="N4:N9">IF(AND(M4&gt;4),0,IF(OR(AND(M4&gt;=2,M4&lt;=4),AND(M4&lt;2,)),1,2))</f>
        <v>1</v>
      </c>
      <c r="O4" s="15">
        <v>3210.8</v>
      </c>
      <c r="P4" s="21">
        <v>3211.4</v>
      </c>
      <c r="Q4" s="18">
        <f>1-(O4/P4)</f>
        <v>0.00018683440244127159</v>
      </c>
      <c r="R4" s="26">
        <f aca="true" t="shared" si="8" ref="R4:R9">Q4</f>
        <v>0.00018683440244127159</v>
      </c>
      <c r="S4" s="19">
        <f>IF(AND(R4&gt;0.1),-1,IF(OR(AND(R4&gt;=0.1),AND(R4&lt;0.05,)),1,3))</f>
        <v>3</v>
      </c>
      <c r="T4" s="14">
        <v>2</v>
      </c>
      <c r="U4" s="14">
        <v>2</v>
      </c>
      <c r="V4" s="18">
        <f aca="true" t="shared" si="9" ref="V4:V9">T4/U4</f>
        <v>1</v>
      </c>
      <c r="W4" s="26">
        <f aca="true" t="shared" si="10" ref="W4:W9">V4</f>
        <v>1</v>
      </c>
      <c r="X4" s="33">
        <f aca="true" t="shared" si="11" ref="X4:X9">IF(AND(W4&gt;0.9),5,IF(OR(AND(W4&lt;=0.9),),0))</f>
        <v>5</v>
      </c>
      <c r="Y4" s="25">
        <v>120770.2</v>
      </c>
      <c r="Z4" s="14">
        <f aca="true" t="shared" si="12" ref="Z4:Z9">D4</f>
        <v>120770.2</v>
      </c>
      <c r="AA4" s="22">
        <f>Y4/Z4</f>
        <v>1</v>
      </c>
      <c r="AB4" s="28">
        <f aca="true" t="shared" si="13" ref="AB4:AB9">AA4</f>
        <v>1</v>
      </c>
      <c r="AC4" s="19">
        <f aca="true" t="shared" si="14" ref="AC4:AC9">IF(AND(AB4&gt;0.95),5,IF(OR(AND(AB4&lt;=0.95),),0))</f>
        <v>5</v>
      </c>
      <c r="AD4" s="23">
        <v>63588.9</v>
      </c>
      <c r="AE4" s="23">
        <v>63740.5</v>
      </c>
      <c r="AF4" s="22">
        <f aca="true" t="shared" si="15" ref="AF4:AF9">AD4/AE4</f>
        <v>0.9976216063570258</v>
      </c>
      <c r="AG4" s="28">
        <f aca="true" t="shared" si="16" ref="AG4:AG9">AF4</f>
        <v>0.9976216063570258</v>
      </c>
      <c r="AH4" s="19">
        <f aca="true" t="shared" si="17" ref="AH4:AH9">IF(AND(AG4&gt;0.9),3,IF(OR(AND(AG4&lt;=0.9),),0))</f>
        <v>3</v>
      </c>
      <c r="AI4" s="24">
        <v>4</v>
      </c>
      <c r="AJ4" s="17" t="s">
        <v>5</v>
      </c>
      <c r="AK4" s="19">
        <f aca="true" t="shared" si="18" ref="AK4:AK9">IF(AI4&lt;=0,3,0)</f>
        <v>0</v>
      </c>
      <c r="AL4" s="24">
        <v>0</v>
      </c>
      <c r="AM4" s="17" t="s">
        <v>5</v>
      </c>
      <c r="AN4" s="19">
        <f aca="true" t="shared" si="19" ref="AN4:AN9">IF(AL4&lt;=0,0,-1)</f>
        <v>0</v>
      </c>
      <c r="AO4" s="24">
        <v>1</v>
      </c>
      <c r="AP4" s="17" t="s">
        <v>5</v>
      </c>
      <c r="AQ4" s="19">
        <f aca="true" t="shared" si="20" ref="AQ4:AQ9">IF(AO4&lt;=0,0,-1)</f>
        <v>-1</v>
      </c>
      <c r="AR4" s="24">
        <v>0</v>
      </c>
      <c r="AS4" s="17" t="s">
        <v>5</v>
      </c>
      <c r="AT4" s="19">
        <f aca="true" t="shared" si="21" ref="AT4:AT9">IF(AR4&lt;=0,0,-1)</f>
        <v>0</v>
      </c>
      <c r="AU4" s="24">
        <v>0</v>
      </c>
      <c r="AV4" s="17" t="s">
        <v>5</v>
      </c>
      <c r="AW4" s="19">
        <v>0</v>
      </c>
      <c r="AX4" s="24">
        <v>2</v>
      </c>
      <c r="AY4" s="17" t="s">
        <v>5</v>
      </c>
      <c r="AZ4" s="19">
        <f aca="true" t="shared" si="22" ref="AZ4:AZ9">IF(AX4&lt;=0,0,-1)</f>
        <v>-1</v>
      </c>
      <c r="BA4" s="24">
        <v>2</v>
      </c>
      <c r="BB4" s="17" t="s">
        <v>5</v>
      </c>
      <c r="BC4" s="19">
        <f aca="true" t="shared" si="23" ref="BC4:BC9">IF(BA4&lt;=0,0,-1)</f>
        <v>-1</v>
      </c>
    </row>
    <row r="5" spans="1:55" ht="24.75" customHeight="1">
      <c r="A5" s="12" t="s">
        <v>7</v>
      </c>
      <c r="B5" s="13">
        <f t="shared" si="0"/>
        <v>18</v>
      </c>
      <c r="C5" s="13">
        <f t="shared" si="1"/>
        <v>6</v>
      </c>
      <c r="D5" s="14">
        <v>311801.6</v>
      </c>
      <c r="E5" s="15">
        <v>0</v>
      </c>
      <c r="F5" s="14">
        <v>311801.6</v>
      </c>
      <c r="G5" s="16">
        <f t="shared" si="2"/>
        <v>1</v>
      </c>
      <c r="H5" s="26">
        <f t="shared" si="3"/>
        <v>1</v>
      </c>
      <c r="I5" s="19">
        <f t="shared" si="4"/>
        <v>5</v>
      </c>
      <c r="J5" s="14">
        <v>1436</v>
      </c>
      <c r="K5" s="20">
        <f>13+8+2+1+1</f>
        <v>25</v>
      </c>
      <c r="L5" s="18">
        <f t="shared" si="5"/>
        <v>4.786666666666667</v>
      </c>
      <c r="M5" s="26">
        <f t="shared" si="6"/>
        <v>4.786666666666667</v>
      </c>
      <c r="N5" s="19">
        <f t="shared" si="7"/>
        <v>0</v>
      </c>
      <c r="O5" s="15">
        <v>29913.6</v>
      </c>
      <c r="P5" s="21">
        <v>29705.8</v>
      </c>
      <c r="Q5" s="18">
        <f>1-(O5/P5)</f>
        <v>-0.006995266917571685</v>
      </c>
      <c r="R5" s="26">
        <f t="shared" si="8"/>
        <v>-0.006995266917571685</v>
      </c>
      <c r="S5" s="19">
        <f>IF(AND(R5&gt;0.1),-1,IF(OR(AND(R5&gt;=0.1),AND(R5&lt;0.05,)),1,3))</f>
        <v>3</v>
      </c>
      <c r="T5" s="14">
        <v>3</v>
      </c>
      <c r="U5" s="14">
        <v>3</v>
      </c>
      <c r="V5" s="18">
        <f t="shared" si="9"/>
        <v>1</v>
      </c>
      <c r="W5" s="26">
        <f t="shared" si="10"/>
        <v>1</v>
      </c>
      <c r="X5" s="33">
        <f t="shared" si="11"/>
        <v>5</v>
      </c>
      <c r="Y5" s="48">
        <v>298250.2</v>
      </c>
      <c r="Z5" s="14">
        <f t="shared" si="12"/>
        <v>311801.6</v>
      </c>
      <c r="AA5" s="22">
        <f>Y5/Z5</f>
        <v>0.9565383885137216</v>
      </c>
      <c r="AB5" s="28">
        <f t="shared" si="13"/>
        <v>0.9565383885137216</v>
      </c>
      <c r="AC5" s="19">
        <f t="shared" si="14"/>
        <v>5</v>
      </c>
      <c r="AD5" s="23">
        <v>197031.7</v>
      </c>
      <c r="AE5" s="23">
        <v>210474.3</v>
      </c>
      <c r="AF5" s="22">
        <f t="shared" si="15"/>
        <v>0.9361318697817265</v>
      </c>
      <c r="AG5" s="28">
        <f t="shared" si="16"/>
        <v>0.9361318697817265</v>
      </c>
      <c r="AH5" s="19">
        <f t="shared" si="17"/>
        <v>3</v>
      </c>
      <c r="AI5" s="24">
        <v>70</v>
      </c>
      <c r="AJ5" s="17" t="s">
        <v>5</v>
      </c>
      <c r="AK5" s="19">
        <f t="shared" si="18"/>
        <v>0</v>
      </c>
      <c r="AL5" s="24">
        <v>0</v>
      </c>
      <c r="AM5" s="17" t="s">
        <v>5</v>
      </c>
      <c r="AN5" s="19">
        <f t="shared" si="19"/>
        <v>0</v>
      </c>
      <c r="AO5" s="24">
        <v>1</v>
      </c>
      <c r="AP5" s="17" t="s">
        <v>5</v>
      </c>
      <c r="AQ5" s="19">
        <f t="shared" si="20"/>
        <v>-1</v>
      </c>
      <c r="AR5" s="24">
        <v>0</v>
      </c>
      <c r="AS5" s="17" t="s">
        <v>5</v>
      </c>
      <c r="AT5" s="19">
        <f t="shared" si="21"/>
        <v>0</v>
      </c>
      <c r="AU5" s="24">
        <v>0</v>
      </c>
      <c r="AV5" s="17" t="s">
        <v>5</v>
      </c>
      <c r="AW5" s="19">
        <v>0</v>
      </c>
      <c r="AX5" s="24">
        <v>2</v>
      </c>
      <c r="AY5" s="17" t="s">
        <v>5</v>
      </c>
      <c r="AZ5" s="19">
        <f t="shared" si="22"/>
        <v>-1</v>
      </c>
      <c r="BA5" s="24">
        <v>1</v>
      </c>
      <c r="BB5" s="17" t="s">
        <v>5</v>
      </c>
      <c r="BC5" s="19">
        <f t="shared" si="23"/>
        <v>-1</v>
      </c>
    </row>
    <row r="6" spans="1:55" ht="24.75" customHeight="1">
      <c r="A6" s="12" t="s">
        <v>8</v>
      </c>
      <c r="B6" s="13">
        <f t="shared" si="0"/>
        <v>20</v>
      </c>
      <c r="C6" s="13">
        <f t="shared" si="1"/>
        <v>3</v>
      </c>
      <c r="D6" s="14">
        <v>62649.7</v>
      </c>
      <c r="E6" s="15">
        <v>0</v>
      </c>
      <c r="F6" s="14">
        <v>62649.7</v>
      </c>
      <c r="G6" s="16">
        <f t="shared" si="2"/>
        <v>1</v>
      </c>
      <c r="H6" s="26">
        <f t="shared" si="3"/>
        <v>1</v>
      </c>
      <c r="I6" s="19">
        <f t="shared" si="4"/>
        <v>5</v>
      </c>
      <c r="J6" s="14">
        <v>216</v>
      </c>
      <c r="K6" s="20">
        <f>1+2+3</f>
        <v>6</v>
      </c>
      <c r="L6" s="18">
        <f t="shared" si="5"/>
        <v>3</v>
      </c>
      <c r="M6" s="26">
        <f t="shared" si="6"/>
        <v>3</v>
      </c>
      <c r="N6" s="19">
        <f t="shared" si="7"/>
        <v>1</v>
      </c>
      <c r="O6" s="15">
        <v>4332</v>
      </c>
      <c r="P6" s="21">
        <v>4567.6</v>
      </c>
      <c r="Q6" s="18">
        <f>1-(O6/P6)</f>
        <v>0.05158069883527461</v>
      </c>
      <c r="R6" s="26">
        <f t="shared" si="8"/>
        <v>0.05158069883527461</v>
      </c>
      <c r="S6" s="19">
        <f>IF(AND(R6&gt;0.1),-1,IF(OR(AND(R6&gt;=0.1),AND(R6&lt;0.05,)),1,3))</f>
        <v>3</v>
      </c>
      <c r="T6" s="14">
        <v>8</v>
      </c>
      <c r="U6" s="14">
        <v>8</v>
      </c>
      <c r="V6" s="18">
        <f t="shared" si="9"/>
        <v>1</v>
      </c>
      <c r="W6" s="26">
        <f t="shared" si="10"/>
        <v>1</v>
      </c>
      <c r="X6" s="33">
        <f t="shared" si="11"/>
        <v>5</v>
      </c>
      <c r="Y6" s="48">
        <v>62468.1</v>
      </c>
      <c r="Z6" s="14">
        <f t="shared" si="12"/>
        <v>62649.7</v>
      </c>
      <c r="AA6" s="22">
        <f>Y6/Z6</f>
        <v>0.9971013428635732</v>
      </c>
      <c r="AB6" s="28">
        <f t="shared" si="13"/>
        <v>0.9971013428635732</v>
      </c>
      <c r="AC6" s="19">
        <f t="shared" si="14"/>
        <v>5</v>
      </c>
      <c r="AD6" s="23">
        <v>26371.3</v>
      </c>
      <c r="AE6" s="23">
        <v>26379.7</v>
      </c>
      <c r="AF6" s="22">
        <f t="shared" si="15"/>
        <v>0.9996815733310083</v>
      </c>
      <c r="AG6" s="28">
        <f t="shared" si="16"/>
        <v>0.9996815733310083</v>
      </c>
      <c r="AH6" s="19">
        <f t="shared" si="17"/>
        <v>3</v>
      </c>
      <c r="AI6" s="24">
        <v>8</v>
      </c>
      <c r="AJ6" s="17" t="s">
        <v>5</v>
      </c>
      <c r="AK6" s="19">
        <f t="shared" si="18"/>
        <v>0</v>
      </c>
      <c r="AL6" s="24">
        <v>0</v>
      </c>
      <c r="AM6" s="17" t="s">
        <v>5</v>
      </c>
      <c r="AN6" s="19">
        <f t="shared" si="19"/>
        <v>0</v>
      </c>
      <c r="AO6" s="24">
        <v>0</v>
      </c>
      <c r="AP6" s="17" t="s">
        <v>5</v>
      </c>
      <c r="AQ6" s="19">
        <f t="shared" si="20"/>
        <v>0</v>
      </c>
      <c r="AR6" s="24">
        <v>0</v>
      </c>
      <c r="AS6" s="17" t="s">
        <v>5</v>
      </c>
      <c r="AT6" s="19">
        <f t="shared" si="21"/>
        <v>0</v>
      </c>
      <c r="AU6" s="24">
        <v>0</v>
      </c>
      <c r="AV6" s="17" t="s">
        <v>5</v>
      </c>
      <c r="AW6" s="19">
        <f>IF(AU6&lt;=0,0,-1)</f>
        <v>0</v>
      </c>
      <c r="AX6" s="24">
        <v>1</v>
      </c>
      <c r="AY6" s="17" t="s">
        <v>5</v>
      </c>
      <c r="AZ6" s="19">
        <f t="shared" si="22"/>
        <v>-1</v>
      </c>
      <c r="BA6" s="24">
        <v>1</v>
      </c>
      <c r="BB6" s="17" t="s">
        <v>5</v>
      </c>
      <c r="BC6" s="19">
        <f t="shared" si="23"/>
        <v>-1</v>
      </c>
    </row>
    <row r="7" spans="1:55" ht="24.75" customHeight="1">
      <c r="A7" s="12" t="s">
        <v>9</v>
      </c>
      <c r="B7" s="13">
        <f t="shared" si="0"/>
        <v>26</v>
      </c>
      <c r="C7" s="13">
        <f t="shared" si="1"/>
        <v>1</v>
      </c>
      <c r="D7" s="14">
        <v>30069.8</v>
      </c>
      <c r="E7" s="15">
        <v>0</v>
      </c>
      <c r="F7" s="14">
        <v>30069.8</v>
      </c>
      <c r="G7" s="16">
        <f t="shared" si="2"/>
        <v>1</v>
      </c>
      <c r="H7" s="26">
        <f t="shared" si="3"/>
        <v>1</v>
      </c>
      <c r="I7" s="19">
        <f t="shared" si="4"/>
        <v>5</v>
      </c>
      <c r="J7" s="14">
        <v>18</v>
      </c>
      <c r="K7" s="20">
        <v>10</v>
      </c>
      <c r="L7" s="18">
        <f t="shared" si="5"/>
        <v>0.15</v>
      </c>
      <c r="M7" s="26">
        <f t="shared" si="6"/>
        <v>0.15</v>
      </c>
      <c r="N7" s="19">
        <f t="shared" si="7"/>
        <v>2</v>
      </c>
      <c r="O7" s="25">
        <v>24.5</v>
      </c>
      <c r="P7" s="32">
        <v>24.6</v>
      </c>
      <c r="Q7" s="18">
        <v>0</v>
      </c>
      <c r="R7" s="26">
        <f t="shared" si="8"/>
        <v>0</v>
      </c>
      <c r="S7" s="19">
        <f>IF(AND(R7&gt;0.1),-1,IF(OR(AND(R7&gt;=0.1),AND(R7&lt;0.05,)),1,3))</f>
        <v>3</v>
      </c>
      <c r="T7" s="25">
        <v>0.01</v>
      </c>
      <c r="U7" s="32">
        <v>0.01</v>
      </c>
      <c r="V7" s="18">
        <f t="shared" si="9"/>
        <v>1</v>
      </c>
      <c r="W7" s="26">
        <f t="shared" si="10"/>
        <v>1</v>
      </c>
      <c r="X7" s="33">
        <f t="shared" si="11"/>
        <v>5</v>
      </c>
      <c r="Y7" s="48">
        <v>29873.2</v>
      </c>
      <c r="Z7" s="14">
        <f t="shared" si="12"/>
        <v>30069.8</v>
      </c>
      <c r="AA7" s="22">
        <f>Y7/Z7</f>
        <v>0.9934618786955683</v>
      </c>
      <c r="AB7" s="28">
        <f t="shared" si="13"/>
        <v>0.9934618786955683</v>
      </c>
      <c r="AC7" s="19">
        <f t="shared" si="14"/>
        <v>5</v>
      </c>
      <c r="AD7" s="23">
        <v>10392.4</v>
      </c>
      <c r="AE7" s="23">
        <v>10564.5</v>
      </c>
      <c r="AF7" s="22">
        <f t="shared" si="15"/>
        <v>0.9837095934497609</v>
      </c>
      <c r="AG7" s="28">
        <f t="shared" si="16"/>
        <v>0.9837095934497609</v>
      </c>
      <c r="AH7" s="19">
        <f t="shared" si="17"/>
        <v>3</v>
      </c>
      <c r="AI7" s="24">
        <v>0</v>
      </c>
      <c r="AJ7" s="17" t="s">
        <v>5</v>
      </c>
      <c r="AK7" s="19">
        <f t="shared" si="18"/>
        <v>3</v>
      </c>
      <c r="AL7" s="24">
        <v>0</v>
      </c>
      <c r="AM7" s="17" t="s">
        <v>5</v>
      </c>
      <c r="AN7" s="19">
        <f t="shared" si="19"/>
        <v>0</v>
      </c>
      <c r="AO7" s="24">
        <v>0</v>
      </c>
      <c r="AP7" s="17" t="s">
        <v>5</v>
      </c>
      <c r="AQ7" s="19">
        <f t="shared" si="20"/>
        <v>0</v>
      </c>
      <c r="AR7" s="24">
        <v>0</v>
      </c>
      <c r="AS7" s="17" t="s">
        <v>5</v>
      </c>
      <c r="AT7" s="19">
        <f t="shared" si="21"/>
        <v>0</v>
      </c>
      <c r="AU7" s="24">
        <v>0</v>
      </c>
      <c r="AV7" s="17" t="s">
        <v>5</v>
      </c>
      <c r="AW7" s="19">
        <f>IF(AU7&lt;=0,0,-1)</f>
        <v>0</v>
      </c>
      <c r="AX7" s="41">
        <v>0</v>
      </c>
      <c r="AY7" s="17" t="s">
        <v>5</v>
      </c>
      <c r="AZ7" s="19">
        <f t="shared" si="22"/>
        <v>0</v>
      </c>
      <c r="BA7" s="41">
        <v>0</v>
      </c>
      <c r="BB7" s="17" t="s">
        <v>5</v>
      </c>
      <c r="BC7" s="19">
        <f t="shared" si="23"/>
        <v>0</v>
      </c>
    </row>
    <row r="8" spans="1:55" s="1" customFormat="1" ht="24.75" customHeight="1">
      <c r="A8" s="12" t="s">
        <v>10</v>
      </c>
      <c r="B8" s="13">
        <f t="shared" si="0"/>
        <v>20</v>
      </c>
      <c r="C8" s="13">
        <f t="shared" si="1"/>
        <v>3</v>
      </c>
      <c r="D8" s="14">
        <v>13817.2</v>
      </c>
      <c r="E8" s="15">
        <v>0</v>
      </c>
      <c r="F8" s="14">
        <v>13817.2</v>
      </c>
      <c r="G8" s="16">
        <f t="shared" si="2"/>
        <v>1</v>
      </c>
      <c r="H8" s="26">
        <f t="shared" si="3"/>
        <v>1</v>
      </c>
      <c r="I8" s="19">
        <f t="shared" si="4"/>
        <v>5</v>
      </c>
      <c r="J8" s="14">
        <v>26</v>
      </c>
      <c r="K8" s="20">
        <v>1</v>
      </c>
      <c r="L8" s="18">
        <f t="shared" si="5"/>
        <v>2.1666666666666665</v>
      </c>
      <c r="M8" s="26">
        <f t="shared" si="6"/>
        <v>2.1666666666666665</v>
      </c>
      <c r="N8" s="19">
        <f t="shared" si="7"/>
        <v>1</v>
      </c>
      <c r="O8" s="15">
        <v>8192</v>
      </c>
      <c r="P8" s="21">
        <v>8192.9</v>
      </c>
      <c r="Q8" s="22">
        <f>1-(O8/P8)</f>
        <v>0.0001098512126352924</v>
      </c>
      <c r="R8" s="26">
        <f t="shared" si="8"/>
        <v>0.0001098512126352924</v>
      </c>
      <c r="S8" s="47">
        <f>IF(AND(R8&gt;0.1),-1,IF(OR(AND(R8&gt;=0.1),AND(R8&lt;0.05,)),1,3))</f>
        <v>3</v>
      </c>
      <c r="T8" s="25">
        <v>0.01</v>
      </c>
      <c r="U8" s="32">
        <v>0.01</v>
      </c>
      <c r="V8" s="18">
        <f t="shared" si="9"/>
        <v>1</v>
      </c>
      <c r="W8" s="26">
        <f t="shared" si="10"/>
        <v>1</v>
      </c>
      <c r="X8" s="33">
        <f t="shared" si="11"/>
        <v>5</v>
      </c>
      <c r="Y8" s="48">
        <v>13817.2</v>
      </c>
      <c r="Z8" s="14">
        <f t="shared" si="12"/>
        <v>13817.2</v>
      </c>
      <c r="AA8" s="22">
        <f>Y8/Z8</f>
        <v>1</v>
      </c>
      <c r="AB8" s="28">
        <f t="shared" si="13"/>
        <v>1</v>
      </c>
      <c r="AC8" s="19">
        <f t="shared" si="14"/>
        <v>5</v>
      </c>
      <c r="AD8" s="23">
        <v>8985.5</v>
      </c>
      <c r="AE8" s="23">
        <v>8985.7</v>
      </c>
      <c r="AF8" s="22">
        <f t="shared" si="15"/>
        <v>0.9999777424129449</v>
      </c>
      <c r="AG8" s="28">
        <f t="shared" si="16"/>
        <v>0.9999777424129449</v>
      </c>
      <c r="AH8" s="19">
        <f t="shared" si="17"/>
        <v>3</v>
      </c>
      <c r="AI8" s="24">
        <v>1</v>
      </c>
      <c r="AJ8" s="17" t="s">
        <v>5</v>
      </c>
      <c r="AK8" s="19">
        <f t="shared" si="18"/>
        <v>0</v>
      </c>
      <c r="AL8" s="24">
        <v>0</v>
      </c>
      <c r="AM8" s="17" t="s">
        <v>5</v>
      </c>
      <c r="AN8" s="19">
        <f t="shared" si="19"/>
        <v>0</v>
      </c>
      <c r="AO8" s="24">
        <v>1</v>
      </c>
      <c r="AP8" s="17" t="s">
        <v>5</v>
      </c>
      <c r="AQ8" s="19">
        <f t="shared" si="20"/>
        <v>-1</v>
      </c>
      <c r="AR8" s="24">
        <v>0</v>
      </c>
      <c r="AS8" s="17" t="s">
        <v>5</v>
      </c>
      <c r="AT8" s="19">
        <f t="shared" si="21"/>
        <v>0</v>
      </c>
      <c r="AU8" s="24">
        <v>0</v>
      </c>
      <c r="AV8" s="17" t="s">
        <v>5</v>
      </c>
      <c r="AW8" s="19">
        <f>IF(AU8&lt;=0,0,-1)</f>
        <v>0</v>
      </c>
      <c r="AX8" s="41">
        <v>1</v>
      </c>
      <c r="AY8" s="17" t="s">
        <v>5</v>
      </c>
      <c r="AZ8" s="19">
        <f t="shared" si="22"/>
        <v>-1</v>
      </c>
      <c r="BA8" s="24">
        <v>0</v>
      </c>
      <c r="BB8" s="17" t="s">
        <v>5</v>
      </c>
      <c r="BC8" s="19">
        <f t="shared" si="23"/>
        <v>0</v>
      </c>
    </row>
    <row r="9" spans="1:55" s="1" customFormat="1" ht="24.75" customHeight="1">
      <c r="A9" s="12" t="s">
        <v>36</v>
      </c>
      <c r="B9" s="13">
        <f t="shared" si="0"/>
        <v>26</v>
      </c>
      <c r="C9" s="13">
        <f t="shared" si="1"/>
        <v>1</v>
      </c>
      <c r="D9" s="14">
        <v>0.0001</v>
      </c>
      <c r="E9" s="15">
        <v>0</v>
      </c>
      <c r="F9" s="14">
        <v>0.0001</v>
      </c>
      <c r="G9" s="16">
        <f t="shared" si="2"/>
        <v>1</v>
      </c>
      <c r="H9" s="26">
        <f t="shared" si="3"/>
        <v>1</v>
      </c>
      <c r="I9" s="19">
        <f t="shared" si="4"/>
        <v>5</v>
      </c>
      <c r="J9" s="14">
        <v>7</v>
      </c>
      <c r="K9" s="20">
        <v>1</v>
      </c>
      <c r="L9" s="18">
        <f t="shared" si="5"/>
        <v>0.5833333333333334</v>
      </c>
      <c r="M9" s="26">
        <f t="shared" si="6"/>
        <v>0.5833333333333334</v>
      </c>
      <c r="N9" s="19">
        <f t="shared" si="7"/>
        <v>2</v>
      </c>
      <c r="O9" s="15">
        <v>10</v>
      </c>
      <c r="P9" s="14">
        <v>10</v>
      </c>
      <c r="Q9" s="18">
        <f>1-(O9/P9)</f>
        <v>0</v>
      </c>
      <c r="R9" s="26">
        <f t="shared" si="8"/>
        <v>0</v>
      </c>
      <c r="S9" s="19">
        <v>3</v>
      </c>
      <c r="T9" s="25">
        <v>0.001</v>
      </c>
      <c r="U9" s="32">
        <v>0.001</v>
      </c>
      <c r="V9" s="18">
        <f t="shared" si="9"/>
        <v>1</v>
      </c>
      <c r="W9" s="26">
        <f t="shared" si="10"/>
        <v>1</v>
      </c>
      <c r="X9" s="33">
        <f t="shared" si="11"/>
        <v>5</v>
      </c>
      <c r="Y9" s="25">
        <v>0.001</v>
      </c>
      <c r="Z9" s="14">
        <f t="shared" si="12"/>
        <v>0.0001</v>
      </c>
      <c r="AA9" s="22">
        <v>1</v>
      </c>
      <c r="AB9" s="28">
        <f t="shared" si="13"/>
        <v>1</v>
      </c>
      <c r="AC9" s="19">
        <f t="shared" si="14"/>
        <v>5</v>
      </c>
      <c r="AD9" s="23">
        <v>0.01</v>
      </c>
      <c r="AE9" s="23">
        <v>0.01</v>
      </c>
      <c r="AF9" s="22">
        <f t="shared" si="15"/>
        <v>1</v>
      </c>
      <c r="AG9" s="28">
        <f t="shared" si="16"/>
        <v>1</v>
      </c>
      <c r="AH9" s="19">
        <f t="shared" si="17"/>
        <v>3</v>
      </c>
      <c r="AI9" s="24">
        <v>0</v>
      </c>
      <c r="AJ9" s="17" t="s">
        <v>5</v>
      </c>
      <c r="AK9" s="19">
        <f t="shared" si="18"/>
        <v>3</v>
      </c>
      <c r="AL9" s="24">
        <v>0</v>
      </c>
      <c r="AM9" s="17" t="s">
        <v>5</v>
      </c>
      <c r="AN9" s="19">
        <f t="shared" si="19"/>
        <v>0</v>
      </c>
      <c r="AO9" s="24">
        <v>0</v>
      </c>
      <c r="AP9" s="17" t="s">
        <v>5</v>
      </c>
      <c r="AQ9" s="19">
        <f t="shared" si="20"/>
        <v>0</v>
      </c>
      <c r="AR9" s="24">
        <v>0</v>
      </c>
      <c r="AS9" s="17" t="s">
        <v>5</v>
      </c>
      <c r="AT9" s="19">
        <f t="shared" si="21"/>
        <v>0</v>
      </c>
      <c r="AU9" s="24">
        <v>0</v>
      </c>
      <c r="AV9" s="17" t="s">
        <v>5</v>
      </c>
      <c r="AW9" s="19">
        <f>IF(AU9&lt;=0,0,-1)</f>
        <v>0</v>
      </c>
      <c r="AX9" s="41">
        <v>0</v>
      </c>
      <c r="AY9" s="17" t="s">
        <v>5</v>
      </c>
      <c r="AZ9" s="19">
        <f t="shared" si="22"/>
        <v>0</v>
      </c>
      <c r="BA9" s="24">
        <v>0</v>
      </c>
      <c r="BB9" s="17" t="s">
        <v>5</v>
      </c>
      <c r="BC9" s="19">
        <f t="shared" si="23"/>
        <v>0</v>
      </c>
    </row>
    <row r="10" spans="14:34" ht="12.75">
      <c r="N10" s="44"/>
      <c r="O10" s="58"/>
      <c r="P10" s="58"/>
      <c r="Q10" s="59"/>
      <c r="AD10" s="10">
        <v>0</v>
      </c>
      <c r="AE10" s="10">
        <v>0</v>
      </c>
      <c r="AF10" s="22"/>
      <c r="AG10" s="28"/>
      <c r="AH10" s="17"/>
    </row>
    <row r="11" spans="14:17" ht="12.75">
      <c r="N11" s="44"/>
      <c r="O11" s="60"/>
      <c r="P11" s="42"/>
      <c r="Q11" s="59"/>
    </row>
    <row r="12" spans="1:17" ht="12.75">
      <c r="A12" s="10" t="s">
        <v>37</v>
      </c>
      <c r="N12" s="44"/>
      <c r="O12" s="60"/>
      <c r="P12" s="42"/>
      <c r="Q12" s="59"/>
    </row>
    <row r="13" spans="14:17" ht="12.75">
      <c r="N13" s="44"/>
      <c r="O13" s="61"/>
      <c r="P13" s="62"/>
      <c r="Q13" s="63"/>
    </row>
    <row r="14" spans="14:30" ht="12.75">
      <c r="N14" s="44"/>
      <c r="O14" s="61"/>
      <c r="P14" s="62"/>
      <c r="Q14" s="59"/>
      <c r="AD14" s="29"/>
    </row>
    <row r="15" spans="14:33" ht="12.75">
      <c r="N15" s="44"/>
      <c r="O15" s="61"/>
      <c r="P15" s="62"/>
      <c r="Q15" s="59"/>
      <c r="AD15" s="42"/>
      <c r="AE15" s="42"/>
      <c r="AF15" s="43"/>
      <c r="AG15" s="44"/>
    </row>
    <row r="16" spans="14:33" ht="12.75">
      <c r="N16" s="44"/>
      <c r="O16" s="64"/>
      <c r="P16" s="64"/>
      <c r="Q16" s="59"/>
      <c r="AD16" s="45"/>
      <c r="AE16" s="46"/>
      <c r="AF16" s="46"/>
      <c r="AG16" s="44"/>
    </row>
    <row r="17" spans="14:33" ht="12.75">
      <c r="N17" s="44"/>
      <c r="O17" s="61"/>
      <c r="P17" s="62"/>
      <c r="Q17" s="59"/>
      <c r="AD17" s="45"/>
      <c r="AE17" s="46"/>
      <c r="AF17" s="46"/>
      <c r="AG17" s="44"/>
    </row>
    <row r="18" spans="14:33" ht="12.75">
      <c r="N18" s="44"/>
      <c r="O18" s="61"/>
      <c r="P18" s="62"/>
      <c r="Q18" s="59"/>
      <c r="AD18" s="45"/>
      <c r="AE18" s="46"/>
      <c r="AF18" s="46"/>
      <c r="AG18" s="44"/>
    </row>
    <row r="19" spans="14:33" ht="12.75">
      <c r="N19" s="44"/>
      <c r="O19" s="65"/>
      <c r="P19" s="65"/>
      <c r="Q19" s="59"/>
      <c r="AD19" s="45"/>
      <c r="AE19" s="46"/>
      <c r="AF19" s="46"/>
      <c r="AG19" s="44"/>
    </row>
    <row r="20" spans="14:33" ht="12.75">
      <c r="N20" s="44"/>
      <c r="O20" s="42"/>
      <c r="P20" s="42"/>
      <c r="Q20" s="59"/>
      <c r="AD20" s="45"/>
      <c r="AE20" s="46"/>
      <c r="AF20" s="46"/>
      <c r="AG20" s="44"/>
    </row>
    <row r="21" spans="30:33" ht="12.75">
      <c r="AD21" s="45"/>
      <c r="AE21" s="46"/>
      <c r="AF21" s="46"/>
      <c r="AG21" s="44"/>
    </row>
    <row r="22" spans="30:33" ht="12.75">
      <c r="AD22" s="42"/>
      <c r="AE22" s="42"/>
      <c r="AF22" s="43"/>
      <c r="AG22" s="44"/>
    </row>
  </sheetData>
  <sheetProtection/>
  <mergeCells count="18">
    <mergeCell ref="O10:P10"/>
    <mergeCell ref="AX2:AZ2"/>
    <mergeCell ref="BA2:BC2"/>
    <mergeCell ref="O2:S2"/>
    <mergeCell ref="T2:X2"/>
    <mergeCell ref="Y2:AC2"/>
    <mergeCell ref="AD2:AH2"/>
    <mergeCell ref="AI2:AK2"/>
    <mergeCell ref="AL2:AN2"/>
    <mergeCell ref="AO2:AQ2"/>
    <mergeCell ref="AR2:AT2"/>
    <mergeCell ref="AU2:AW2"/>
    <mergeCell ref="J2:N2"/>
    <mergeCell ref="A1:I1"/>
    <mergeCell ref="A2:A3"/>
    <mergeCell ref="B2:B3"/>
    <mergeCell ref="C2:C3"/>
    <mergeCell ref="D2:I2"/>
  </mergeCells>
  <printOptions/>
  <pageMargins left="0.25" right="0.2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predeina</dc:creator>
  <cp:keywords/>
  <dc:description/>
  <cp:lastModifiedBy>Царегородцева</cp:lastModifiedBy>
  <cp:lastPrinted>2016-03-10T07:37:36Z</cp:lastPrinted>
  <dcterms:created xsi:type="dcterms:W3CDTF">2011-03-22T13:00:54Z</dcterms:created>
  <dcterms:modified xsi:type="dcterms:W3CDTF">2018-04-05T07:41:56Z</dcterms:modified>
  <cp:category/>
  <cp:version/>
  <cp:contentType/>
  <cp:contentStatus/>
</cp:coreProperties>
</file>