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60" windowWidth="15480" windowHeight="10950" activeTab="0"/>
  </bookViews>
  <sheets>
    <sheet name="вцп" sheetId="1" r:id="rId1"/>
  </sheets>
  <definedNames>
    <definedName name="_xlnm.Print_Area" localSheetId="0">'вцп'!$A$1:$H$87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82" authorId="0">
      <text>
        <r>
          <rPr>
            <b/>
            <sz val="8"/>
            <rFont val="Tahoma"/>
            <family val="0"/>
          </rPr>
          <t xml:space="preserve">211-213
</t>
        </r>
        <r>
          <rPr>
            <sz val="8"/>
            <rFont val="Tahoma"/>
            <family val="0"/>
          </rPr>
          <t xml:space="preserve">
</t>
        </r>
      </text>
    </comment>
    <comment ref="E83" authorId="0">
      <text>
        <r>
          <rPr>
            <b/>
            <sz val="8"/>
            <rFont val="Tahoma"/>
            <family val="0"/>
          </rPr>
          <t xml:space="preserve">310-340
</t>
        </r>
        <r>
          <rPr>
            <sz val="8"/>
            <rFont val="Tahoma"/>
            <family val="0"/>
          </rPr>
          <t xml:space="preserve">
</t>
        </r>
      </text>
    </comment>
    <comment ref="D85" authorId="0">
      <text>
        <r>
          <rPr>
            <b/>
            <sz val="8"/>
            <rFont val="Tahoma"/>
            <family val="0"/>
          </rPr>
          <t xml:space="preserve">0113 0920305 907
</t>
        </r>
        <r>
          <rPr>
            <sz val="8"/>
            <rFont val="Tahoma"/>
            <family val="0"/>
          </rPr>
          <t xml:space="preserve">
</t>
        </r>
      </text>
    </comment>
    <comment ref="D86" authorId="0">
      <text>
        <r>
          <rPr>
            <b/>
            <sz val="8"/>
            <rFont val="Tahoma"/>
            <family val="0"/>
          </rPr>
          <t xml:space="preserve">0406 2800200 907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<sst xmlns="http://schemas.openxmlformats.org/spreadsheetml/2006/main" count="217" uniqueCount="97">
  <si>
    <t xml:space="preserve">Верхнекамского района </t>
  </si>
  <si>
    <t>№ п\п</t>
  </si>
  <si>
    <t>Объем финансирования, тыс.руб.</t>
  </si>
  <si>
    <t>Образование</t>
  </si>
  <si>
    <t>Итого</t>
  </si>
  <si>
    <t>Источник финансирования</t>
  </si>
  <si>
    <t>% выполнения  к уточненному плану</t>
  </si>
  <si>
    <t>Администрация Верхнекамского района</t>
  </si>
  <si>
    <t xml:space="preserve">Аналитическая информация </t>
  </si>
  <si>
    <t>о реализации ведомственных целевых программ</t>
  </si>
  <si>
    <t>Содержание  мероприятия в соответствии с программой</t>
  </si>
  <si>
    <t xml:space="preserve"> План годовой</t>
  </si>
  <si>
    <t xml:space="preserve">% выполнения  к годовому плану </t>
  </si>
  <si>
    <t>Ведомственная целевая программа "Дошкольное, общее, дополнительное образование в образовательных учреждениях Верхнекамского района "</t>
  </si>
  <si>
    <t>обеспечение государственных гарантий прав граждан на получение общедоступного и бесплатного дошкольного образования</t>
  </si>
  <si>
    <t>1.1.</t>
  </si>
  <si>
    <t>сохранение кадрового потенциала</t>
  </si>
  <si>
    <t>1.2.</t>
  </si>
  <si>
    <t>укрепление материально-технической базы</t>
  </si>
  <si>
    <t>1.3.</t>
  </si>
  <si>
    <t>обеспечение горячим питанием</t>
  </si>
  <si>
    <t>1.4.</t>
  </si>
  <si>
    <t>обеспечение транспортными, коммунальными услугами, услугами связи и прочими услугами</t>
  </si>
  <si>
    <t>Капитальный ремонт и реконструкция объектов дошкольного образования</t>
  </si>
  <si>
    <t>Обеспечение организации предоставления общедоступного и бесплатного начального общего, основного общего, среднего (полного) общего образования</t>
  </si>
  <si>
    <t>3.1.</t>
  </si>
  <si>
    <t>3.2.</t>
  </si>
  <si>
    <t>3.3.</t>
  </si>
  <si>
    <t>3.4.</t>
  </si>
  <si>
    <t>Капитальный ремонт и реконструкция общеобразовательных учреждений</t>
  </si>
  <si>
    <t>Социальная поддержка малообеспеченных семей, имеющих детей, в отношении питания детей, обучающихся в общеобразовательных школах, льготное питание учашихся 1-3 классов</t>
  </si>
  <si>
    <t>Обеспечение организации предоставления дополнительного образования</t>
  </si>
  <si>
    <t>6.1.</t>
  </si>
  <si>
    <t>6.2.</t>
  </si>
  <si>
    <t>6.3.</t>
  </si>
  <si>
    <t>Организация мероприятий, направленных на совершенствование управления муниципальной системой образования ( реализация механизма нормативного финансирования общего, дошкольного и дополнительного образования)</t>
  </si>
  <si>
    <t>7.1.</t>
  </si>
  <si>
    <t>7.2.</t>
  </si>
  <si>
    <t>7.3.</t>
  </si>
  <si>
    <t>Управление культуры</t>
  </si>
  <si>
    <t>Ведомственная целевая программа "Основные направления деятельности в сфере культуры Верхнекамского района"</t>
  </si>
  <si>
    <t>Организация деятельности библиотек Верхнекамского района</t>
  </si>
  <si>
    <t>Обеспечение заработной платы работникам учреждений культуры</t>
  </si>
  <si>
    <t>Обеспечение прочих выплат</t>
  </si>
  <si>
    <t>Оплата услуг (коммунальные, аредная плата, транспортные и пр)</t>
  </si>
  <si>
    <t>Укрепление материально-технической базы</t>
  </si>
  <si>
    <t>1.5.</t>
  </si>
  <si>
    <t>Приобретение основных средств</t>
  </si>
  <si>
    <t>1.6.</t>
  </si>
  <si>
    <t>Выплата льгот на селе</t>
  </si>
  <si>
    <t>Организация деятельности музеев Верхнекамского района</t>
  </si>
  <si>
    <t>2.1.</t>
  </si>
  <si>
    <t>2.2.</t>
  </si>
  <si>
    <t>2.3.</t>
  </si>
  <si>
    <t>2.4.</t>
  </si>
  <si>
    <t>2.5.</t>
  </si>
  <si>
    <t>Организация деятельности культурно-досуговых учреждений Верхнекамского района</t>
  </si>
  <si>
    <t>Прочие расходы (налоги, госпошлины и др)</t>
  </si>
  <si>
    <t>3.5.</t>
  </si>
  <si>
    <t>3.6.</t>
  </si>
  <si>
    <t>3.7.</t>
  </si>
  <si>
    <t>3.8.</t>
  </si>
  <si>
    <t xml:space="preserve">Ремонт и реконструкция учреждений культуры </t>
  </si>
  <si>
    <t>Организация деятельности учреждений культуры дополнительного образования детей.</t>
  </si>
  <si>
    <t>4.1.</t>
  </si>
  <si>
    <t>4.2.</t>
  </si>
  <si>
    <t>4.3.</t>
  </si>
  <si>
    <t>4.4.</t>
  </si>
  <si>
    <t>Проведение мероприятий</t>
  </si>
  <si>
    <t>4.5.</t>
  </si>
  <si>
    <t>4.6.</t>
  </si>
  <si>
    <t>Организация деятельности управления культуры</t>
  </si>
  <si>
    <t>5.1.</t>
  </si>
  <si>
    <t xml:space="preserve">Обеспечение заработной платы </t>
  </si>
  <si>
    <t>5.2.</t>
  </si>
  <si>
    <t>5.3.</t>
  </si>
  <si>
    <t>Обеспечение услугами связи</t>
  </si>
  <si>
    <t>5.4.</t>
  </si>
  <si>
    <t>Обеспечение хозяйственными и канцелярскими товарами</t>
  </si>
  <si>
    <t xml:space="preserve">Прочие расходы </t>
  </si>
  <si>
    <t>Финансовое управление</t>
  </si>
  <si>
    <t>Ведомственная целевая программа "Совершенствование качества организации бюджетного процесса и функционирования Финансового управления Верхнекамского района на 2010-2012 гг"</t>
  </si>
  <si>
    <t>местный бюджет</t>
  </si>
  <si>
    <t>Сохранение кадрового потенциала</t>
  </si>
  <si>
    <t>Расходы на руководство и управление в сфере установленных функций</t>
  </si>
  <si>
    <t xml:space="preserve">Ведомственная целевая программа
«Совершенствование управленческих функций администрации Верхнекамского района в 2011-2013 гг.»
</t>
  </si>
  <si>
    <t>Обеспечение транспортными, коммунальными услугами, услугами связи и прочими услугами</t>
  </si>
  <si>
    <t>Мероприятия, направленные на оплату исполнительных листов юридическим лицам</t>
  </si>
  <si>
    <t xml:space="preserve">Мероприятия по информационному обеспечению и другие работы в области 
водных ресурсов
</t>
  </si>
  <si>
    <t>Прочие расходы</t>
  </si>
  <si>
    <t>за 9 месяцев 2013 года</t>
  </si>
  <si>
    <t>Уточнённый план                         9 месяцев 2013г.</t>
  </si>
  <si>
    <t>Факт                           9 месяцев 2013г.</t>
  </si>
  <si>
    <t>Осуществление оперативного управления средствами бюджета Верхнекамского района, распоряжение денеж. средствами, числящимися на соответствующих лицевых счетах, осществление операций с этими средствами</t>
  </si>
  <si>
    <t>2.6.</t>
  </si>
  <si>
    <t>Организация обучения кадрового потенциала</t>
  </si>
  <si>
    <t>5.5.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</si>
</sst>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000000"/>
    <numFmt numFmtId="172" formatCode="0.000000"/>
    <numFmt numFmtId="173" formatCode="0.0"/>
    <numFmt numFmtId="174" formatCode="0.00000000"/>
    <numFmt numFmtId="175" formatCode="0.000000000"/>
    <numFmt numFmtId="176" formatCode="0.0000000000"/>
    <numFmt numFmtId="177" formatCode="0.00000000000"/>
  </numFmts>
  <fonts count="17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173" fontId="5" fillId="3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5" fillId="3" borderId="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/>
    </xf>
    <xf numFmtId="2" fontId="5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3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16" fontId="6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173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173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73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3" fontId="5" fillId="0" borderId="1" xfId="0" applyNumberFormat="1" applyFont="1" applyFill="1" applyBorder="1" applyAlignment="1">
      <alignment horizontal="center" vertical="center"/>
    </xf>
    <xf numFmtId="173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/>
    </xf>
    <xf numFmtId="2" fontId="6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view="pageBreakPreview" zoomScaleSheetLayoutView="100" workbookViewId="0" topLeftCell="A1">
      <selection activeCell="I15" sqref="I15"/>
    </sheetView>
  </sheetViews>
  <sheetFormatPr defaultColWidth="9.00390625" defaultRowHeight="12.75"/>
  <cols>
    <col min="1" max="1" width="4.375" style="0" customWidth="1"/>
    <col min="2" max="2" width="33.00390625" style="0" customWidth="1"/>
    <col min="3" max="3" width="11.25390625" style="0" customWidth="1"/>
    <col min="4" max="4" width="9.625" style="0" customWidth="1"/>
    <col min="5" max="5" width="11.125" style="0" customWidth="1"/>
    <col min="6" max="6" width="11.00390625" style="0" customWidth="1"/>
    <col min="7" max="7" width="10.625" style="0" customWidth="1"/>
    <col min="8" max="8" width="12.25390625" style="2" customWidth="1"/>
    <col min="9" max="9" width="13.00390625" style="0" customWidth="1"/>
  </cols>
  <sheetData>
    <row r="1" spans="1:8" ht="14.25">
      <c r="A1" s="47" t="s">
        <v>8</v>
      </c>
      <c r="B1" s="47"/>
      <c r="C1" s="47"/>
      <c r="D1" s="47"/>
      <c r="E1" s="47"/>
      <c r="F1" s="47"/>
      <c r="G1" s="47"/>
      <c r="H1" s="7"/>
    </row>
    <row r="2" spans="1:8" ht="14.25">
      <c r="A2" s="47" t="s">
        <v>9</v>
      </c>
      <c r="B2" s="47"/>
      <c r="C2" s="47"/>
      <c r="D2" s="47"/>
      <c r="E2" s="47"/>
      <c r="F2" s="47"/>
      <c r="G2" s="47"/>
      <c r="H2" s="7"/>
    </row>
    <row r="3" spans="1:8" ht="14.25">
      <c r="A3" s="47" t="s">
        <v>0</v>
      </c>
      <c r="B3" s="47"/>
      <c r="C3" s="47"/>
      <c r="D3" s="47"/>
      <c r="E3" s="47"/>
      <c r="F3" s="47"/>
      <c r="G3" s="47"/>
      <c r="H3" s="7"/>
    </row>
    <row r="4" spans="1:8" ht="14.25">
      <c r="A4" s="47" t="s">
        <v>90</v>
      </c>
      <c r="B4" s="47"/>
      <c r="C4" s="47"/>
      <c r="D4" s="47"/>
      <c r="E4" s="47"/>
      <c r="F4" s="47"/>
      <c r="G4" s="47"/>
      <c r="H4" s="7"/>
    </row>
    <row r="5" spans="1:14" ht="26.25" customHeight="1">
      <c r="A5" s="54" t="s">
        <v>1</v>
      </c>
      <c r="B5" s="53" t="s">
        <v>10</v>
      </c>
      <c r="C5" s="55" t="s">
        <v>2</v>
      </c>
      <c r="D5" s="55"/>
      <c r="E5" s="55"/>
      <c r="F5" s="55"/>
      <c r="G5" s="48"/>
      <c r="H5" s="49"/>
      <c r="N5" s="10"/>
    </row>
    <row r="6" spans="1:8" ht="68.25" customHeight="1">
      <c r="A6" s="54"/>
      <c r="B6" s="53"/>
      <c r="C6" s="8" t="s">
        <v>5</v>
      </c>
      <c r="D6" s="9" t="s">
        <v>11</v>
      </c>
      <c r="E6" s="9" t="s">
        <v>91</v>
      </c>
      <c r="F6" s="8" t="s">
        <v>92</v>
      </c>
      <c r="G6" s="8" t="s">
        <v>12</v>
      </c>
      <c r="H6" s="8" t="s">
        <v>6</v>
      </c>
    </row>
    <row r="7" spans="1:8" ht="15.75" customHeight="1">
      <c r="A7" s="62" t="s">
        <v>3</v>
      </c>
      <c r="B7" s="62"/>
      <c r="C7" s="62"/>
      <c r="D7" s="62"/>
      <c r="E7" s="62"/>
      <c r="F7" s="62"/>
      <c r="G7" s="62"/>
      <c r="H7" s="3"/>
    </row>
    <row r="8" spans="1:8" ht="27.75" customHeight="1">
      <c r="A8" s="44" t="s">
        <v>13</v>
      </c>
      <c r="B8" s="45"/>
      <c r="C8" s="45"/>
      <c r="D8" s="45"/>
      <c r="E8" s="45"/>
      <c r="F8" s="45"/>
      <c r="G8" s="45"/>
      <c r="H8" s="46"/>
    </row>
    <row r="9" spans="1:8" ht="75">
      <c r="A9" s="20">
        <v>1</v>
      </c>
      <c r="B9" s="34" t="s">
        <v>14</v>
      </c>
      <c r="C9" s="16" t="s">
        <v>82</v>
      </c>
      <c r="D9" s="20">
        <f>D10+D11+D12+D13</f>
        <v>66944</v>
      </c>
      <c r="E9" s="20">
        <f>E10+E11+E12+E13</f>
        <v>66150.3</v>
      </c>
      <c r="F9" s="20">
        <f>F10+F11+F12+F13</f>
        <v>47162.899999999994</v>
      </c>
      <c r="G9" s="21">
        <f aca="true" t="shared" si="0" ref="G9:G31">F9/D9*100</f>
        <v>70.45127270554492</v>
      </c>
      <c r="H9" s="21">
        <f aca="true" t="shared" si="1" ref="H9:H31">F9/E9*100</f>
        <v>71.29657764212708</v>
      </c>
    </row>
    <row r="10" spans="1:8" ht="25.5">
      <c r="A10" s="15" t="s">
        <v>15</v>
      </c>
      <c r="B10" s="31" t="s">
        <v>16</v>
      </c>
      <c r="C10" s="16" t="s">
        <v>82</v>
      </c>
      <c r="D10" s="15">
        <v>38520.8</v>
      </c>
      <c r="E10" s="15">
        <v>38526.4</v>
      </c>
      <c r="F10" s="15">
        <v>26436.8</v>
      </c>
      <c r="G10" s="17">
        <f t="shared" si="0"/>
        <v>68.62993499615791</v>
      </c>
      <c r="H10" s="17">
        <f t="shared" si="1"/>
        <v>68.6199593006354</v>
      </c>
    </row>
    <row r="11" spans="1:8" ht="25.5">
      <c r="A11" s="15" t="s">
        <v>17</v>
      </c>
      <c r="B11" s="31" t="s">
        <v>18</v>
      </c>
      <c r="C11" s="16" t="s">
        <v>82</v>
      </c>
      <c r="D11" s="15">
        <v>805.6</v>
      </c>
      <c r="E11" s="15">
        <v>1442.5</v>
      </c>
      <c r="F11" s="15">
        <v>1262.5</v>
      </c>
      <c r="G11" s="17">
        <f t="shared" si="0"/>
        <v>156.7154915590864</v>
      </c>
      <c r="H11" s="17">
        <f t="shared" si="1"/>
        <v>87.52166377816292</v>
      </c>
    </row>
    <row r="12" spans="1:8" ht="25.5">
      <c r="A12" s="15" t="s">
        <v>19</v>
      </c>
      <c r="B12" s="31" t="s">
        <v>20</v>
      </c>
      <c r="C12" s="16" t="s">
        <v>82</v>
      </c>
      <c r="D12" s="15">
        <v>12766.3</v>
      </c>
      <c r="E12" s="15">
        <v>11420.7</v>
      </c>
      <c r="F12" s="15">
        <v>7588.9</v>
      </c>
      <c r="G12" s="17">
        <f t="shared" si="0"/>
        <v>59.44478823151579</v>
      </c>
      <c r="H12" s="33">
        <f t="shared" si="1"/>
        <v>66.44864150183439</v>
      </c>
    </row>
    <row r="13" spans="1:8" ht="38.25">
      <c r="A13" s="15" t="s">
        <v>21</v>
      </c>
      <c r="B13" s="31" t="s">
        <v>22</v>
      </c>
      <c r="C13" s="16" t="s">
        <v>82</v>
      </c>
      <c r="D13" s="15">
        <v>14851.3</v>
      </c>
      <c r="E13" s="15">
        <v>14760.7</v>
      </c>
      <c r="F13" s="15">
        <v>11874.7</v>
      </c>
      <c r="G13" s="17">
        <f t="shared" si="0"/>
        <v>79.95731013446635</v>
      </c>
      <c r="H13" s="33">
        <f t="shared" si="1"/>
        <v>80.44808173054123</v>
      </c>
    </row>
    <row r="14" spans="1:8" ht="45">
      <c r="A14" s="20">
        <v>2</v>
      </c>
      <c r="B14" s="34" t="s">
        <v>23</v>
      </c>
      <c r="C14" s="16" t="s">
        <v>82</v>
      </c>
      <c r="D14" s="20">
        <v>640</v>
      </c>
      <c r="E14" s="20">
        <v>1280.2</v>
      </c>
      <c r="F14" s="20">
        <v>1255.8</v>
      </c>
      <c r="G14" s="21">
        <f t="shared" si="0"/>
        <v>196.21875</v>
      </c>
      <c r="H14" s="35">
        <f t="shared" si="1"/>
        <v>98.09404780503046</v>
      </c>
    </row>
    <row r="15" spans="1:8" ht="90">
      <c r="A15" s="20">
        <v>3</v>
      </c>
      <c r="B15" s="34" t="s">
        <v>24</v>
      </c>
      <c r="C15" s="16" t="s">
        <v>82</v>
      </c>
      <c r="D15" s="20">
        <f>D16+D17+D18+D19</f>
        <v>44163.399999999994</v>
      </c>
      <c r="E15" s="20">
        <f>E16+E17+E18+E19</f>
        <v>45856.8</v>
      </c>
      <c r="F15" s="20">
        <f>F16+F17+F18+F19</f>
        <v>35124.7</v>
      </c>
      <c r="G15" s="21">
        <f t="shared" si="0"/>
        <v>79.53350511962395</v>
      </c>
      <c r="H15" s="35">
        <f t="shared" si="1"/>
        <v>76.59649168716524</v>
      </c>
    </row>
    <row r="16" spans="1:8" ht="25.5">
      <c r="A16" s="15" t="s">
        <v>25</v>
      </c>
      <c r="B16" s="31" t="s">
        <v>16</v>
      </c>
      <c r="C16" s="16" t="s">
        <v>82</v>
      </c>
      <c r="D16" s="15">
        <v>8286.8</v>
      </c>
      <c r="E16" s="15">
        <v>8314.1</v>
      </c>
      <c r="F16" s="15">
        <v>5737.6</v>
      </c>
      <c r="G16" s="17">
        <f t="shared" si="0"/>
        <v>69.23782400926775</v>
      </c>
      <c r="H16" s="33">
        <f t="shared" si="1"/>
        <v>69.01047617902118</v>
      </c>
    </row>
    <row r="17" spans="1:8" ht="25.5">
      <c r="A17" s="15" t="s">
        <v>26</v>
      </c>
      <c r="B17" s="31" t="s">
        <v>18</v>
      </c>
      <c r="C17" s="16" t="s">
        <v>82</v>
      </c>
      <c r="D17" s="15">
        <v>523</v>
      </c>
      <c r="E17" s="15">
        <v>883.2</v>
      </c>
      <c r="F17" s="15">
        <v>766.7</v>
      </c>
      <c r="G17" s="17">
        <f t="shared" si="0"/>
        <v>146.59655831739963</v>
      </c>
      <c r="H17" s="33">
        <f t="shared" si="1"/>
        <v>86.80932971014494</v>
      </c>
    </row>
    <row r="18" spans="1:8" ht="25.5">
      <c r="A18" s="15" t="s">
        <v>27</v>
      </c>
      <c r="B18" s="31" t="s">
        <v>20</v>
      </c>
      <c r="C18" s="16" t="s">
        <v>82</v>
      </c>
      <c r="D18" s="15">
        <v>6634</v>
      </c>
      <c r="E18" s="15">
        <v>6589.3</v>
      </c>
      <c r="F18" s="15">
        <v>5014.6</v>
      </c>
      <c r="G18" s="17">
        <f t="shared" si="0"/>
        <v>75.58938800120592</v>
      </c>
      <c r="H18" s="33">
        <f t="shared" si="1"/>
        <v>76.10216563216123</v>
      </c>
    </row>
    <row r="19" spans="1:8" ht="38.25">
      <c r="A19" s="15" t="s">
        <v>28</v>
      </c>
      <c r="B19" s="31" t="s">
        <v>22</v>
      </c>
      <c r="C19" s="16" t="s">
        <v>82</v>
      </c>
      <c r="D19" s="15">
        <v>28719.6</v>
      </c>
      <c r="E19" s="15">
        <v>30070.2</v>
      </c>
      <c r="F19" s="15">
        <v>23605.8</v>
      </c>
      <c r="G19" s="17">
        <f t="shared" si="0"/>
        <v>82.19404169974513</v>
      </c>
      <c r="H19" s="33">
        <f t="shared" si="1"/>
        <v>78.5023046072191</v>
      </c>
    </row>
    <row r="20" spans="1:8" ht="45">
      <c r="A20" s="20">
        <v>4</v>
      </c>
      <c r="B20" s="34" t="s">
        <v>29</v>
      </c>
      <c r="C20" s="16" t="s">
        <v>82</v>
      </c>
      <c r="D20" s="20">
        <v>2000</v>
      </c>
      <c r="E20" s="20">
        <v>2000</v>
      </c>
      <c r="F20" s="20">
        <v>1855.2</v>
      </c>
      <c r="G20" s="21">
        <f t="shared" si="0"/>
        <v>92.75999999999999</v>
      </c>
      <c r="H20" s="35">
        <f t="shared" si="1"/>
        <v>92.75999999999999</v>
      </c>
    </row>
    <row r="21" spans="1:8" ht="105">
      <c r="A21" s="20">
        <v>5</v>
      </c>
      <c r="B21" s="34" t="s">
        <v>30</v>
      </c>
      <c r="C21" s="16" t="s">
        <v>82</v>
      </c>
      <c r="D21" s="20">
        <v>374</v>
      </c>
      <c r="E21" s="20">
        <v>374</v>
      </c>
      <c r="F21" s="20">
        <v>188.7</v>
      </c>
      <c r="G21" s="21">
        <f t="shared" si="0"/>
        <v>50.45454545454545</v>
      </c>
      <c r="H21" s="35">
        <f t="shared" si="1"/>
        <v>50.45454545454545</v>
      </c>
    </row>
    <row r="22" spans="1:8" ht="45">
      <c r="A22" s="20">
        <v>6</v>
      </c>
      <c r="B22" s="34" t="s">
        <v>31</v>
      </c>
      <c r="C22" s="16" t="s">
        <v>82</v>
      </c>
      <c r="D22" s="20">
        <f>D23+D24+D25</f>
        <v>11804.1</v>
      </c>
      <c r="E22" s="20">
        <f>E23+E24+E25</f>
        <v>11921.1</v>
      </c>
      <c r="F22" s="20">
        <f>F23+F24+F25</f>
        <v>7859.8</v>
      </c>
      <c r="G22" s="21">
        <f t="shared" si="0"/>
        <v>66.585338992384</v>
      </c>
      <c r="H22" s="35">
        <f t="shared" si="1"/>
        <v>65.93183514944091</v>
      </c>
    </row>
    <row r="23" spans="1:8" ht="25.5">
      <c r="A23" s="15" t="s">
        <v>32</v>
      </c>
      <c r="B23" s="31" t="s">
        <v>16</v>
      </c>
      <c r="C23" s="16" t="s">
        <v>82</v>
      </c>
      <c r="D23" s="15">
        <v>10392.4</v>
      </c>
      <c r="E23" s="15">
        <v>10392.4</v>
      </c>
      <c r="F23" s="15">
        <v>6691.8</v>
      </c>
      <c r="G23" s="17">
        <f t="shared" si="0"/>
        <v>64.39128593972518</v>
      </c>
      <c r="H23" s="33">
        <f t="shared" si="1"/>
        <v>64.39128593972518</v>
      </c>
    </row>
    <row r="24" spans="1:8" ht="25.5">
      <c r="A24" s="15" t="s">
        <v>33</v>
      </c>
      <c r="B24" s="31" t="s">
        <v>18</v>
      </c>
      <c r="C24" s="16" t="s">
        <v>82</v>
      </c>
      <c r="D24" s="15">
        <v>56</v>
      </c>
      <c r="E24" s="15">
        <v>71.2</v>
      </c>
      <c r="F24" s="15">
        <v>60.7</v>
      </c>
      <c r="G24" s="17">
        <f t="shared" si="0"/>
        <v>108.39285714285715</v>
      </c>
      <c r="H24" s="33">
        <f t="shared" si="1"/>
        <v>85.25280898876404</v>
      </c>
    </row>
    <row r="25" spans="1:8" ht="38.25">
      <c r="A25" s="15" t="s">
        <v>34</v>
      </c>
      <c r="B25" s="31" t="s">
        <v>22</v>
      </c>
      <c r="C25" s="16" t="s">
        <v>82</v>
      </c>
      <c r="D25" s="15">
        <v>1355.7</v>
      </c>
      <c r="E25" s="15">
        <v>1457.5</v>
      </c>
      <c r="F25" s="15">
        <v>1107.3</v>
      </c>
      <c r="G25" s="17">
        <f t="shared" si="0"/>
        <v>81.67736224828501</v>
      </c>
      <c r="H25" s="33">
        <f t="shared" si="1"/>
        <v>75.97255574614064</v>
      </c>
    </row>
    <row r="26" spans="1:8" ht="120">
      <c r="A26" s="20">
        <v>7</v>
      </c>
      <c r="B26" s="34" t="s">
        <v>35</v>
      </c>
      <c r="C26" s="16" t="s">
        <v>82</v>
      </c>
      <c r="D26" s="20">
        <f>D27+D28+D29+D30</f>
        <v>9279.5</v>
      </c>
      <c r="E26" s="20">
        <v>8121.4</v>
      </c>
      <c r="F26" s="20">
        <v>3618.9</v>
      </c>
      <c r="G26" s="21">
        <f t="shared" si="0"/>
        <v>38.99886847351689</v>
      </c>
      <c r="H26" s="35">
        <f t="shared" si="1"/>
        <v>44.5600512226956</v>
      </c>
    </row>
    <row r="27" spans="1:8" ht="25.5">
      <c r="A27" s="15" t="s">
        <v>36</v>
      </c>
      <c r="B27" s="31" t="s">
        <v>16</v>
      </c>
      <c r="C27" s="16" t="s">
        <v>82</v>
      </c>
      <c r="D27" s="15">
        <v>7124</v>
      </c>
      <c r="E27" s="15">
        <v>7178.6</v>
      </c>
      <c r="F27" s="15">
        <v>4981.8</v>
      </c>
      <c r="G27" s="17">
        <f t="shared" si="0"/>
        <v>69.92981471083661</v>
      </c>
      <c r="H27" s="33">
        <f t="shared" si="1"/>
        <v>69.39793274454628</v>
      </c>
    </row>
    <row r="28" spans="1:8" ht="25.5">
      <c r="A28" s="15" t="s">
        <v>37</v>
      </c>
      <c r="B28" s="31" t="s">
        <v>18</v>
      </c>
      <c r="C28" s="16" t="s">
        <v>82</v>
      </c>
      <c r="D28" s="15">
        <v>141.9</v>
      </c>
      <c r="E28" s="15">
        <v>150.2</v>
      </c>
      <c r="F28" s="15">
        <v>125.6</v>
      </c>
      <c r="G28" s="17">
        <f t="shared" si="0"/>
        <v>88.51303735024665</v>
      </c>
      <c r="H28" s="33">
        <f t="shared" si="1"/>
        <v>83.62183754993342</v>
      </c>
    </row>
    <row r="29" spans="1:8" ht="38.25">
      <c r="A29" s="15" t="s">
        <v>38</v>
      </c>
      <c r="B29" s="31" t="s">
        <v>22</v>
      </c>
      <c r="C29" s="16" t="s">
        <v>82</v>
      </c>
      <c r="D29" s="15">
        <v>855.5</v>
      </c>
      <c r="E29" s="15">
        <v>877.2</v>
      </c>
      <c r="F29" s="15">
        <v>483.1</v>
      </c>
      <c r="G29" s="17">
        <f t="shared" si="0"/>
        <v>56.46990064289889</v>
      </c>
      <c r="H29" s="33">
        <f t="shared" si="1"/>
        <v>55.07295941632467</v>
      </c>
    </row>
    <row r="30" spans="1:8" ht="25.5">
      <c r="A30" s="15">
        <v>8</v>
      </c>
      <c r="B30" s="31" t="s">
        <v>84</v>
      </c>
      <c r="C30" s="16" t="s">
        <v>82</v>
      </c>
      <c r="D30" s="15">
        <v>1158.1</v>
      </c>
      <c r="E30" s="15">
        <v>1158.1</v>
      </c>
      <c r="F30" s="15">
        <v>855.4</v>
      </c>
      <c r="G30" s="17">
        <f t="shared" si="0"/>
        <v>73.86236076331923</v>
      </c>
      <c r="H30" s="33">
        <f t="shared" si="1"/>
        <v>73.86236076331923</v>
      </c>
    </row>
    <row r="31" spans="1:8" ht="25.5">
      <c r="A31" s="15">
        <v>9</v>
      </c>
      <c r="B31" s="31" t="s">
        <v>79</v>
      </c>
      <c r="C31" s="16" t="s">
        <v>82</v>
      </c>
      <c r="D31" s="15">
        <v>142304.44</v>
      </c>
      <c r="E31" s="15">
        <v>135306.8</v>
      </c>
      <c r="F31" s="15">
        <v>101845.63</v>
      </c>
      <c r="G31" s="17">
        <f t="shared" si="0"/>
        <v>71.56883509748536</v>
      </c>
      <c r="H31" s="33">
        <f t="shared" si="1"/>
        <v>75.27014902429147</v>
      </c>
    </row>
    <row r="32" spans="1:9" s="1" customFormat="1" ht="12.75">
      <c r="A32" s="29"/>
      <c r="B32" s="30" t="s">
        <v>4</v>
      </c>
      <c r="C32" s="36"/>
      <c r="D32" s="29">
        <f>D26+D22+D21+D20+D15+D14+D9+D30+D31</f>
        <v>278667.54000000004</v>
      </c>
      <c r="E32" s="29">
        <f>E26+E22+E21+E20+E15+E14+E9+E30+E31</f>
        <v>272168.69999999995</v>
      </c>
      <c r="F32" s="29">
        <f>F26+F22+F21+F20+F15+F14+F9+F30+F31</f>
        <v>199767.03</v>
      </c>
      <c r="G32" s="37">
        <f>F32/D32*100</f>
        <v>71.68650859012857</v>
      </c>
      <c r="H32" s="38">
        <f>F32/E32*100</f>
        <v>73.3982379311067</v>
      </c>
      <c r="I32" s="13"/>
    </row>
    <row r="33" spans="1:8" ht="18.75">
      <c r="A33" s="50" t="s">
        <v>39</v>
      </c>
      <c r="B33" s="51"/>
      <c r="C33" s="51"/>
      <c r="D33" s="51"/>
      <c r="E33" s="51"/>
      <c r="F33" s="51"/>
      <c r="G33" s="51"/>
      <c r="H33" s="52"/>
    </row>
    <row r="34" spans="1:10" ht="51.75" customHeight="1">
      <c r="A34" s="44" t="s">
        <v>40</v>
      </c>
      <c r="B34" s="45"/>
      <c r="C34" s="45"/>
      <c r="D34" s="45"/>
      <c r="E34" s="45"/>
      <c r="F34" s="45"/>
      <c r="G34" s="45"/>
      <c r="H34" s="46"/>
      <c r="I34" s="42"/>
      <c r="J34" s="43"/>
    </row>
    <row r="35" spans="1:8" ht="27" customHeight="1">
      <c r="A35" s="20">
        <v>1</v>
      </c>
      <c r="B35" s="22" t="s">
        <v>41</v>
      </c>
      <c r="C35" s="16" t="s">
        <v>82</v>
      </c>
      <c r="D35" s="20">
        <f>D36+D37+D38+D39+D40+D41</f>
        <v>6521.599999999999</v>
      </c>
      <c r="E35" s="20">
        <f>E36+E37+E38+E39+E40+E41</f>
        <v>6650.2</v>
      </c>
      <c r="F35" s="20">
        <f>F36+F37+F38+F39+F40+F41</f>
        <v>4386.1</v>
      </c>
      <c r="G35" s="21">
        <f aca="true" t="shared" si="2" ref="G35:G41">F35/D35*100</f>
        <v>67.25496810598626</v>
      </c>
      <c r="H35" s="21">
        <f aca="true" t="shared" si="3" ref="H35:H41">F35/E35*100</f>
        <v>65.95440738624403</v>
      </c>
    </row>
    <row r="36" spans="1:8" ht="27" customHeight="1">
      <c r="A36" s="23" t="s">
        <v>15</v>
      </c>
      <c r="B36" s="18" t="s">
        <v>42</v>
      </c>
      <c r="C36" s="16" t="s">
        <v>82</v>
      </c>
      <c r="D36" s="15">
        <f>4577+1382.2</f>
        <v>5959.2</v>
      </c>
      <c r="E36" s="15">
        <f>4577+1382.2</f>
        <v>5959.2</v>
      </c>
      <c r="F36" s="15">
        <f>3043.2+876.9</f>
        <v>3920.1</v>
      </c>
      <c r="G36" s="17">
        <f t="shared" si="2"/>
        <v>65.78231977446637</v>
      </c>
      <c r="H36" s="17">
        <f t="shared" si="3"/>
        <v>65.78231977446637</v>
      </c>
    </row>
    <row r="37" spans="1:8" ht="27" customHeight="1">
      <c r="A37" s="15" t="s">
        <v>17</v>
      </c>
      <c r="B37" s="18" t="s">
        <v>43</v>
      </c>
      <c r="C37" s="16" t="s">
        <v>82</v>
      </c>
      <c r="D37" s="15">
        <v>3.5</v>
      </c>
      <c r="E37" s="15">
        <v>0.2</v>
      </c>
      <c r="F37" s="15">
        <v>0.2</v>
      </c>
      <c r="G37" s="17">
        <f t="shared" si="2"/>
        <v>5.714285714285714</v>
      </c>
      <c r="H37" s="17">
        <f t="shared" si="3"/>
        <v>100</v>
      </c>
    </row>
    <row r="38" spans="1:8" ht="50.25" customHeight="1">
      <c r="A38" s="15" t="s">
        <v>19</v>
      </c>
      <c r="B38" s="18" t="s">
        <v>44</v>
      </c>
      <c r="C38" s="16" t="s">
        <v>82</v>
      </c>
      <c r="D38" s="15">
        <f>148.5+41+60+75+5+43.9</f>
        <v>373.4</v>
      </c>
      <c r="E38" s="15">
        <f>148.5+80.5+90.8+43.6+0.7+16.6+55.9</f>
        <v>436.6</v>
      </c>
      <c r="F38" s="15">
        <f>63+66.3+79.3+29.5+0.7+6.7+35.7</f>
        <v>281.2</v>
      </c>
      <c r="G38" s="17">
        <f t="shared" si="2"/>
        <v>75.30798071772898</v>
      </c>
      <c r="H38" s="17">
        <f t="shared" si="3"/>
        <v>64.40677966101694</v>
      </c>
    </row>
    <row r="39" spans="1:8" ht="50.25" customHeight="1">
      <c r="A39" s="15" t="s">
        <v>21</v>
      </c>
      <c r="B39" s="18" t="s">
        <v>45</v>
      </c>
      <c r="C39" s="16" t="s">
        <v>82</v>
      </c>
      <c r="D39" s="15">
        <f>30</f>
        <v>30</v>
      </c>
      <c r="E39" s="15">
        <f>30.7</f>
        <v>30.7</v>
      </c>
      <c r="F39" s="15">
        <f>28</f>
        <v>28</v>
      </c>
      <c r="G39" s="17">
        <f t="shared" si="2"/>
        <v>93.33333333333333</v>
      </c>
      <c r="H39" s="17">
        <f t="shared" si="3"/>
        <v>91.20521172638438</v>
      </c>
    </row>
    <row r="40" spans="1:8" ht="26.25" customHeight="1">
      <c r="A40" s="15" t="s">
        <v>46</v>
      </c>
      <c r="B40" s="18" t="s">
        <v>47</v>
      </c>
      <c r="C40" s="16" t="s">
        <v>82</v>
      </c>
      <c r="D40" s="15">
        <v>0</v>
      </c>
      <c r="E40" s="15">
        <v>68</v>
      </c>
      <c r="F40" s="15">
        <v>68</v>
      </c>
      <c r="G40" s="17"/>
      <c r="H40" s="17">
        <f t="shared" si="3"/>
        <v>100</v>
      </c>
    </row>
    <row r="41" spans="1:8" ht="27" customHeight="1">
      <c r="A41" s="15" t="s">
        <v>48</v>
      </c>
      <c r="B41" s="18" t="s">
        <v>49</v>
      </c>
      <c r="C41" s="16" t="s">
        <v>82</v>
      </c>
      <c r="D41" s="15">
        <v>155.5</v>
      </c>
      <c r="E41" s="15">
        <v>155.5</v>
      </c>
      <c r="F41" s="15">
        <v>88.6</v>
      </c>
      <c r="G41" s="17">
        <f t="shared" si="2"/>
        <v>56.977491961414785</v>
      </c>
      <c r="H41" s="17">
        <f t="shared" si="3"/>
        <v>56.977491961414785</v>
      </c>
    </row>
    <row r="42" spans="1:8" ht="28.5" customHeight="1">
      <c r="A42" s="20">
        <v>2</v>
      </c>
      <c r="B42" s="22" t="s">
        <v>50</v>
      </c>
      <c r="C42" s="16" t="s">
        <v>82</v>
      </c>
      <c r="D42" s="20">
        <f>D43+D44+D45+D46+D47+D48</f>
        <v>1254.3000000000002</v>
      </c>
      <c r="E42" s="20">
        <f>E43+E44+E45+E46+E47+E48</f>
        <v>1352.3000000000002</v>
      </c>
      <c r="F42" s="20">
        <f>F43+F44+F45+F46+F47+F48</f>
        <v>933.8</v>
      </c>
      <c r="G42" s="24">
        <f aca="true" t="shared" si="4" ref="G42:G48">F42/D42*100</f>
        <v>74.44789922666027</v>
      </c>
      <c r="H42" s="24">
        <f aca="true" t="shared" si="5" ref="H42:H48">F42/E42*100</f>
        <v>69.05272498705907</v>
      </c>
    </row>
    <row r="43" spans="1:8" ht="24.75" customHeight="1">
      <c r="A43" s="23" t="s">
        <v>51</v>
      </c>
      <c r="B43" s="18" t="s">
        <v>42</v>
      </c>
      <c r="C43" s="16" t="s">
        <v>82</v>
      </c>
      <c r="D43" s="15">
        <f>842.2+254.4</f>
        <v>1096.6000000000001</v>
      </c>
      <c r="E43" s="15">
        <f>842.2+254.4</f>
        <v>1096.6000000000001</v>
      </c>
      <c r="F43" s="15">
        <f>580.2+163.4</f>
        <v>743.6</v>
      </c>
      <c r="G43" s="17">
        <f t="shared" si="4"/>
        <v>67.8095932883458</v>
      </c>
      <c r="H43" s="17">
        <f t="shared" si="5"/>
        <v>67.8095932883458</v>
      </c>
    </row>
    <row r="44" spans="1:8" ht="24" customHeight="1">
      <c r="A44" s="15" t="s">
        <v>52</v>
      </c>
      <c r="B44" s="18" t="s">
        <v>43</v>
      </c>
      <c r="C44" s="16" t="s">
        <v>82</v>
      </c>
      <c r="D44" s="15">
        <v>2</v>
      </c>
      <c r="E44" s="15">
        <v>2</v>
      </c>
      <c r="F44" s="15">
        <v>0.5</v>
      </c>
      <c r="G44" s="17">
        <f t="shared" si="4"/>
        <v>25</v>
      </c>
      <c r="H44" s="17">
        <f t="shared" si="5"/>
        <v>25</v>
      </c>
    </row>
    <row r="45" spans="1:8" ht="25.5" customHeight="1">
      <c r="A45" s="15" t="s">
        <v>53</v>
      </c>
      <c r="B45" s="18" t="s">
        <v>44</v>
      </c>
      <c r="C45" s="16" t="s">
        <v>82</v>
      </c>
      <c r="D45" s="15">
        <f>2+5+1+4+20</f>
        <v>32</v>
      </c>
      <c r="E45" s="15">
        <f>5+5+18.6+8.9+153.7</f>
        <v>191.2</v>
      </c>
      <c r="F45" s="15">
        <f>3.4+3.6+12.4+5.3+114</f>
        <v>138.7</v>
      </c>
      <c r="G45" s="17">
        <f t="shared" si="4"/>
        <v>433.43749999999994</v>
      </c>
      <c r="H45" s="17">
        <f t="shared" si="5"/>
        <v>72.54184100418409</v>
      </c>
    </row>
    <row r="46" spans="1:8" ht="25.5" customHeight="1">
      <c r="A46" s="15" t="s">
        <v>54</v>
      </c>
      <c r="B46" s="18" t="s">
        <v>45</v>
      </c>
      <c r="C46" s="16" t="s">
        <v>82</v>
      </c>
      <c r="D46" s="15">
        <f>0.9+19+63.4</f>
        <v>83.3</v>
      </c>
      <c r="E46" s="15">
        <f>7.5+35.7</f>
        <v>43.2</v>
      </c>
      <c r="F46" s="15">
        <f>7.5+30.6</f>
        <v>38.1</v>
      </c>
      <c r="G46" s="17">
        <f t="shared" si="4"/>
        <v>45.73829531812726</v>
      </c>
      <c r="H46" s="17">
        <f t="shared" si="5"/>
        <v>88.19444444444444</v>
      </c>
    </row>
    <row r="47" spans="1:8" ht="28.5" customHeight="1">
      <c r="A47" s="15" t="s">
        <v>55</v>
      </c>
      <c r="B47" s="18" t="s">
        <v>49</v>
      </c>
      <c r="C47" s="16" t="s">
        <v>82</v>
      </c>
      <c r="D47" s="15">
        <v>14.5</v>
      </c>
      <c r="E47" s="15">
        <v>14.5</v>
      </c>
      <c r="F47" s="15">
        <v>11.1</v>
      </c>
      <c r="G47" s="17">
        <f t="shared" si="4"/>
        <v>76.55172413793103</v>
      </c>
      <c r="H47" s="17">
        <f t="shared" si="5"/>
        <v>76.55172413793103</v>
      </c>
    </row>
    <row r="48" spans="1:8" ht="28.5" customHeight="1">
      <c r="A48" s="23" t="s">
        <v>94</v>
      </c>
      <c r="B48" s="18" t="s">
        <v>68</v>
      </c>
      <c r="C48" s="16" t="s">
        <v>82</v>
      </c>
      <c r="D48" s="15">
        <v>25.9</v>
      </c>
      <c r="E48" s="15">
        <v>4.8</v>
      </c>
      <c r="F48" s="15">
        <v>1.8</v>
      </c>
      <c r="G48" s="17">
        <f t="shared" si="4"/>
        <v>6.94980694980695</v>
      </c>
      <c r="H48" s="17">
        <f t="shared" si="5"/>
        <v>37.5</v>
      </c>
    </row>
    <row r="49" spans="1:8" ht="56.25" customHeight="1">
      <c r="A49" s="20">
        <v>3</v>
      </c>
      <c r="B49" s="22" t="s">
        <v>56</v>
      </c>
      <c r="C49" s="16" t="s">
        <v>82</v>
      </c>
      <c r="D49" s="25">
        <f>D50+D51+D52+D53+D54+D55+D56+D57</f>
        <v>22488.9</v>
      </c>
      <c r="E49" s="26">
        <f>E50+E51+E52+E53+E54+E55+E56+E57</f>
        <v>22136.2</v>
      </c>
      <c r="F49" s="26">
        <f>F50+F51+F52+F53+F54+F55+F56+F57</f>
        <v>16245.8</v>
      </c>
      <c r="G49" s="21">
        <f aca="true" t="shared" si="6" ref="G49:G72">F49/D49*100</f>
        <v>72.23919355771069</v>
      </c>
      <c r="H49" s="21">
        <f aca="true" t="shared" si="7" ref="H49:H72">F49/E49*100</f>
        <v>73.3901934388016</v>
      </c>
    </row>
    <row r="50" spans="1:8" ht="28.5" customHeight="1">
      <c r="A50" s="23" t="s">
        <v>25</v>
      </c>
      <c r="B50" s="18" t="s">
        <v>42</v>
      </c>
      <c r="C50" s="16" t="s">
        <v>82</v>
      </c>
      <c r="D50" s="15">
        <f>8671+2618.7</f>
        <v>11289.7</v>
      </c>
      <c r="E50" s="15">
        <f>8623.3+2618.7</f>
        <v>11242</v>
      </c>
      <c r="F50" s="15">
        <f>5979.3+1770.7</f>
        <v>7750</v>
      </c>
      <c r="G50" s="17">
        <f t="shared" si="6"/>
        <v>68.64664251485867</v>
      </c>
      <c r="H50" s="17">
        <f t="shared" si="7"/>
        <v>68.93791140366483</v>
      </c>
    </row>
    <row r="51" spans="1:8" ht="28.5" customHeight="1">
      <c r="A51" s="15" t="s">
        <v>26</v>
      </c>
      <c r="B51" s="18" t="s">
        <v>43</v>
      </c>
      <c r="C51" s="16" t="s">
        <v>82</v>
      </c>
      <c r="D51" s="15">
        <v>1</v>
      </c>
      <c r="E51" s="15">
        <v>6</v>
      </c>
      <c r="F51" s="15">
        <v>3.7</v>
      </c>
      <c r="G51" s="17">
        <f t="shared" si="6"/>
        <v>370</v>
      </c>
      <c r="H51" s="17">
        <f t="shared" si="7"/>
        <v>61.66666666666667</v>
      </c>
    </row>
    <row r="52" spans="1:8" ht="28.5" customHeight="1">
      <c r="A52" s="15" t="s">
        <v>27</v>
      </c>
      <c r="B52" s="18" t="s">
        <v>44</v>
      </c>
      <c r="C52" s="16" t="s">
        <v>82</v>
      </c>
      <c r="D52" s="15">
        <f>66.1+100+267+7047+1102.2</f>
        <v>8582.300000000001</v>
      </c>
      <c r="E52" s="15">
        <f>66.1+100+392+67.7+6854.7+1102.2</f>
        <v>8582.7</v>
      </c>
      <c r="F52" s="15">
        <f>50.9+91.6+372.2+60.5+5108.6+880.1+1.1</f>
        <v>6565.000000000001</v>
      </c>
      <c r="G52" s="17">
        <f t="shared" si="6"/>
        <v>76.4946459573774</v>
      </c>
      <c r="H52" s="17">
        <f t="shared" si="7"/>
        <v>76.49108089528937</v>
      </c>
    </row>
    <row r="53" spans="1:8" ht="28.5" customHeight="1">
      <c r="A53" s="15" t="s">
        <v>28</v>
      </c>
      <c r="B53" s="18" t="s">
        <v>57</v>
      </c>
      <c r="C53" s="16" t="s">
        <v>82</v>
      </c>
      <c r="D53" s="15">
        <v>1686.7</v>
      </c>
      <c r="E53" s="15">
        <f>2.2+1637.1</f>
        <v>1639.3</v>
      </c>
      <c r="F53" s="15">
        <f>1388.8+50.2</f>
        <v>1439</v>
      </c>
      <c r="G53" s="17">
        <f t="shared" si="6"/>
        <v>85.31451947589969</v>
      </c>
      <c r="H53" s="17">
        <f t="shared" si="7"/>
        <v>87.78137009699262</v>
      </c>
    </row>
    <row r="54" spans="1:8" ht="28.5" customHeight="1">
      <c r="A54" s="15" t="s">
        <v>58</v>
      </c>
      <c r="B54" s="18" t="s">
        <v>45</v>
      </c>
      <c r="C54" s="16" t="s">
        <v>82</v>
      </c>
      <c r="D54" s="15">
        <f>61+301.2</f>
        <v>362.2</v>
      </c>
      <c r="E54" s="15">
        <f>63.3+301.2+12.3+6</f>
        <v>382.8</v>
      </c>
      <c r="F54" s="15">
        <f>230+13.7+5.1</f>
        <v>248.79999999999998</v>
      </c>
      <c r="G54" s="17">
        <f t="shared" si="6"/>
        <v>68.69133075648813</v>
      </c>
      <c r="H54" s="17">
        <f t="shared" si="7"/>
        <v>64.99477533960291</v>
      </c>
    </row>
    <row r="55" spans="1:8" ht="28.5" customHeight="1">
      <c r="A55" s="15" t="s">
        <v>59</v>
      </c>
      <c r="B55" s="18" t="s">
        <v>49</v>
      </c>
      <c r="C55" s="16" t="s">
        <v>82</v>
      </c>
      <c r="D55" s="15">
        <v>167</v>
      </c>
      <c r="E55" s="15">
        <v>167</v>
      </c>
      <c r="F55" s="15">
        <v>122.9</v>
      </c>
      <c r="G55" s="17">
        <f t="shared" si="6"/>
        <v>73.59281437125749</v>
      </c>
      <c r="H55" s="17">
        <f t="shared" si="7"/>
        <v>73.59281437125749</v>
      </c>
    </row>
    <row r="56" spans="1:8" ht="28.5" customHeight="1">
      <c r="A56" s="15" t="s">
        <v>60</v>
      </c>
      <c r="B56" s="18" t="s">
        <v>47</v>
      </c>
      <c r="C56" s="16" t="s">
        <v>82</v>
      </c>
      <c r="D56" s="15">
        <v>400</v>
      </c>
      <c r="E56" s="15">
        <v>116.4</v>
      </c>
      <c r="F56" s="15">
        <v>116.4</v>
      </c>
      <c r="G56" s="17">
        <f t="shared" si="6"/>
        <v>29.100000000000005</v>
      </c>
      <c r="H56" s="17">
        <f t="shared" si="7"/>
        <v>100</v>
      </c>
    </row>
    <row r="57" spans="1:8" ht="28.5" customHeight="1">
      <c r="A57" s="15" t="s">
        <v>61</v>
      </c>
      <c r="B57" s="18" t="s">
        <v>62</v>
      </c>
      <c r="C57" s="16" t="s">
        <v>82</v>
      </c>
      <c r="D57" s="15">
        <v>0</v>
      </c>
      <c r="E57" s="15">
        <v>0</v>
      </c>
      <c r="F57" s="15">
        <v>0</v>
      </c>
      <c r="G57" s="17"/>
      <c r="H57" s="17"/>
    </row>
    <row r="58" spans="1:8" ht="45" customHeight="1">
      <c r="A58" s="20">
        <v>4</v>
      </c>
      <c r="B58" s="22" t="s">
        <v>63</v>
      </c>
      <c r="C58" s="16" t="s">
        <v>82</v>
      </c>
      <c r="D58" s="24">
        <f>D59+D60+D61+D62+D63+D64</f>
        <v>10733</v>
      </c>
      <c r="E58" s="24">
        <f>E59+E60+E61+E62+E63+E64</f>
        <v>11109.699999999999</v>
      </c>
      <c r="F58" s="24">
        <f>F59+F60+F61+F62+F63+F64</f>
        <v>7125.8</v>
      </c>
      <c r="G58" s="21">
        <f t="shared" si="6"/>
        <v>66.39150284170316</v>
      </c>
      <c r="H58" s="21">
        <f t="shared" si="7"/>
        <v>64.14034582391965</v>
      </c>
    </row>
    <row r="59" spans="1:8" ht="45" customHeight="1">
      <c r="A59" s="23" t="s">
        <v>64</v>
      </c>
      <c r="B59" s="18" t="s">
        <v>42</v>
      </c>
      <c r="C59" s="16" t="s">
        <v>82</v>
      </c>
      <c r="D59" s="15">
        <f>3812.2+1151.2+680+205.4+1485+448.5+1192+360</f>
        <v>9334.3</v>
      </c>
      <c r="E59" s="15">
        <f>3812.2+1151.2+680+205.4+1485+448.5+1192+360</f>
        <v>9334.3</v>
      </c>
      <c r="F59" s="15">
        <f>2439.9+712.7+459.2+154.6+873.3+316.5+808.46+243.5</f>
        <v>6008.16</v>
      </c>
      <c r="G59" s="17">
        <f t="shared" si="6"/>
        <v>64.36647632923733</v>
      </c>
      <c r="H59" s="17">
        <f t="shared" si="7"/>
        <v>64.36647632923733</v>
      </c>
    </row>
    <row r="60" spans="1:8" ht="45" customHeight="1">
      <c r="A60" s="15" t="s">
        <v>65</v>
      </c>
      <c r="B60" s="18" t="s">
        <v>43</v>
      </c>
      <c r="C60" s="16" t="s">
        <v>82</v>
      </c>
      <c r="D60" s="15">
        <f>43.5+68.4+163.1+151.2</f>
        <v>426.2</v>
      </c>
      <c r="E60" s="15">
        <f>43.5+68.4+149.6+151.2</f>
        <v>412.7</v>
      </c>
      <c r="F60" s="15">
        <f>17.5+57.4+143.6+103</f>
        <v>321.5</v>
      </c>
      <c r="G60" s="17">
        <f t="shared" si="6"/>
        <v>75.43406851243549</v>
      </c>
      <c r="H60" s="17">
        <f t="shared" si="7"/>
        <v>77.9016234552944</v>
      </c>
    </row>
    <row r="61" spans="1:8" ht="45" customHeight="1">
      <c r="A61" s="15" t="s">
        <v>66</v>
      </c>
      <c r="B61" s="18" t="s">
        <v>44</v>
      </c>
      <c r="C61" s="16" t="s">
        <v>82</v>
      </c>
      <c r="D61" s="15">
        <f>7.7+31+37.1+30+67.5+284.2+48+15.2+5+5.3+15.2+8+6.8+15.2+26.7+10+18.6+98.4+37.8</f>
        <v>767.7</v>
      </c>
      <c r="E61" s="15">
        <f>7.7+31+37.3+27+100+284.2+47.5+15.2+5+9.9+15.2+95.9+7.7+2.3+6.8+14.1+48.7+9.2+32.1+98.4+37.1</f>
        <v>932.3000000000002</v>
      </c>
      <c r="F61" s="15">
        <f>0.5+15.5+24.6+13.1+54.1+91.2+40.9+2.8+0.9+2.1+10+25.8+6.3+2.3+2.3+33+3.6+28.84+71.5+14.7</f>
        <v>444.04</v>
      </c>
      <c r="G61" s="17">
        <f t="shared" si="6"/>
        <v>57.840302201380744</v>
      </c>
      <c r="H61" s="17">
        <f t="shared" si="7"/>
        <v>47.62844577925559</v>
      </c>
    </row>
    <row r="62" spans="1:8" ht="45" customHeight="1">
      <c r="A62" s="15" t="s">
        <v>67</v>
      </c>
      <c r="B62" s="18" t="s">
        <v>68</v>
      </c>
      <c r="C62" s="16" t="s">
        <v>82</v>
      </c>
      <c r="D62" s="19">
        <f>15.9+27.6+26.6+10.9</f>
        <v>81</v>
      </c>
      <c r="E62" s="19">
        <f>15.4+43.6+18.2+2.8</f>
        <v>80</v>
      </c>
      <c r="F62" s="15">
        <f>12.4+36.3+12.5+1.1</f>
        <v>62.3</v>
      </c>
      <c r="G62" s="17">
        <f t="shared" si="6"/>
        <v>76.91358024691358</v>
      </c>
      <c r="H62" s="17">
        <f t="shared" si="7"/>
        <v>77.875</v>
      </c>
    </row>
    <row r="63" spans="1:8" ht="45" customHeight="1">
      <c r="A63" s="15" t="s">
        <v>69</v>
      </c>
      <c r="B63" s="18" t="s">
        <v>45</v>
      </c>
      <c r="C63" s="16" t="s">
        <v>82</v>
      </c>
      <c r="D63" s="15">
        <f>59.9+16+10.6+37.3</f>
        <v>123.8</v>
      </c>
      <c r="E63" s="15">
        <f>44+6.7+15.1+0.3+61.8+44.9+35.8</f>
        <v>208.59999999999997</v>
      </c>
      <c r="F63" s="15">
        <f>19.6+6.7+4.2+60.9+44.9+14.3</f>
        <v>150.60000000000002</v>
      </c>
      <c r="G63" s="17">
        <f t="shared" si="6"/>
        <v>121.64781906300486</v>
      </c>
      <c r="H63" s="17">
        <f t="shared" si="7"/>
        <v>72.1955896452541</v>
      </c>
    </row>
    <row r="64" spans="1:8" ht="28.5" customHeight="1">
      <c r="A64" s="15" t="s">
        <v>70</v>
      </c>
      <c r="B64" s="18" t="s">
        <v>47</v>
      </c>
      <c r="C64" s="16" t="s">
        <v>82</v>
      </c>
      <c r="D64" s="15">
        <v>0</v>
      </c>
      <c r="E64" s="15">
        <f>9.5+112.6+19.7</f>
        <v>141.79999999999998</v>
      </c>
      <c r="F64" s="15">
        <f>8.9+112.5+17.8</f>
        <v>139.20000000000002</v>
      </c>
      <c r="G64" s="17"/>
      <c r="H64" s="17">
        <f t="shared" si="7"/>
        <v>98.1664315937941</v>
      </c>
    </row>
    <row r="65" spans="1:8" ht="28.5" customHeight="1">
      <c r="A65" s="20">
        <v>5</v>
      </c>
      <c r="B65" s="22" t="s">
        <v>71</v>
      </c>
      <c r="C65" s="16" t="s">
        <v>82</v>
      </c>
      <c r="D65" s="20">
        <f>D66++D67+D68+D69+D70</f>
        <v>2656.8</v>
      </c>
      <c r="E65" s="20">
        <f>E66++E67+E68+E69+E70</f>
        <v>2626.2000000000003</v>
      </c>
      <c r="F65" s="20">
        <f>F66++F67+F68+F69+F70</f>
        <v>1814.0999999999997</v>
      </c>
      <c r="G65" s="21">
        <f t="shared" si="6"/>
        <v>68.28139114724479</v>
      </c>
      <c r="H65" s="21">
        <f t="shared" si="7"/>
        <v>69.07699337445737</v>
      </c>
    </row>
    <row r="66" spans="1:8" ht="28.5" customHeight="1">
      <c r="A66" s="15" t="s">
        <v>72</v>
      </c>
      <c r="B66" s="18" t="s">
        <v>73</v>
      </c>
      <c r="C66" s="16" t="s">
        <v>82</v>
      </c>
      <c r="D66" s="15">
        <f>1152.6+1298.7</f>
        <v>2451.3</v>
      </c>
      <c r="E66" s="15">
        <f>1152.6+1298.7</f>
        <v>2451.3</v>
      </c>
      <c r="F66" s="15">
        <f>747.9+906.8</f>
        <v>1654.6999999999998</v>
      </c>
      <c r="G66" s="17">
        <f t="shared" si="6"/>
        <v>67.50295761432707</v>
      </c>
      <c r="H66" s="17">
        <f t="shared" si="7"/>
        <v>67.50295761432707</v>
      </c>
    </row>
    <row r="67" spans="1:8" ht="28.5" customHeight="1">
      <c r="A67" s="15" t="s">
        <v>74</v>
      </c>
      <c r="B67" s="18" t="s">
        <v>95</v>
      </c>
      <c r="C67" s="16" t="s">
        <v>82</v>
      </c>
      <c r="D67" s="15">
        <f>2.4+5</f>
        <v>7.4</v>
      </c>
      <c r="E67" s="15">
        <f>2.4+5</f>
        <v>7.4</v>
      </c>
      <c r="F67" s="15">
        <v>0</v>
      </c>
      <c r="G67" s="17"/>
      <c r="H67" s="17"/>
    </row>
    <row r="68" spans="1:8" ht="28.5" customHeight="1">
      <c r="A68" s="15" t="s">
        <v>75</v>
      </c>
      <c r="B68" s="18" t="s">
        <v>45</v>
      </c>
      <c r="C68" s="16" t="s">
        <v>82</v>
      </c>
      <c r="D68" s="15">
        <f>111.7+36</f>
        <v>147.7</v>
      </c>
      <c r="E68" s="15">
        <f>107.3+14.8</f>
        <v>122.1</v>
      </c>
      <c r="F68" s="15">
        <f>91.1+29</f>
        <v>120.1</v>
      </c>
      <c r="G68" s="17">
        <f>F68/D68*100</f>
        <v>81.31347325660123</v>
      </c>
      <c r="H68" s="17">
        <f t="shared" si="7"/>
        <v>98.36199836199836</v>
      </c>
    </row>
    <row r="69" spans="1:8" ht="28.5" customHeight="1">
      <c r="A69" s="15" t="s">
        <v>77</v>
      </c>
      <c r="B69" s="18" t="s">
        <v>76</v>
      </c>
      <c r="C69" s="16" t="s">
        <v>82</v>
      </c>
      <c r="D69" s="15">
        <f>18+1</f>
        <v>19</v>
      </c>
      <c r="E69" s="15">
        <f>18+1</f>
        <v>19</v>
      </c>
      <c r="F69" s="15">
        <f>11.9+0.3</f>
        <v>12.200000000000001</v>
      </c>
      <c r="G69" s="17">
        <f t="shared" si="6"/>
        <v>64.21052631578948</v>
      </c>
      <c r="H69" s="17">
        <f t="shared" si="7"/>
        <v>64.21052631578948</v>
      </c>
    </row>
    <row r="70" spans="1:8" ht="28.5" customHeight="1">
      <c r="A70" s="15" t="s">
        <v>96</v>
      </c>
      <c r="B70" s="18" t="s">
        <v>78</v>
      </c>
      <c r="C70" s="16" t="s">
        <v>82</v>
      </c>
      <c r="D70" s="15">
        <f>31.4</f>
        <v>31.4</v>
      </c>
      <c r="E70" s="15">
        <f>4.4+22</f>
        <v>26.4</v>
      </c>
      <c r="F70" s="15">
        <f>9.9+17.2</f>
        <v>27.1</v>
      </c>
      <c r="G70" s="17">
        <f t="shared" si="6"/>
        <v>86.30573248407643</v>
      </c>
      <c r="H70" s="17">
        <f t="shared" si="7"/>
        <v>102.65151515151516</v>
      </c>
    </row>
    <row r="71" spans="2:8" ht="28.5" customHeight="1">
      <c r="B71" s="18" t="s">
        <v>89</v>
      </c>
      <c r="C71" s="16" t="s">
        <v>82</v>
      </c>
      <c r="D71" s="15">
        <v>48</v>
      </c>
      <c r="E71" s="15"/>
      <c r="F71" s="15"/>
      <c r="G71" s="17"/>
      <c r="H71" s="17"/>
    </row>
    <row r="72" spans="1:9" ht="16.5" customHeight="1">
      <c r="A72" s="4"/>
      <c r="B72" s="5" t="s">
        <v>4</v>
      </c>
      <c r="C72" s="12"/>
      <c r="D72" s="14">
        <f>D65+D58+D49+D42+D35+D71</f>
        <v>43702.6</v>
      </c>
      <c r="E72" s="14">
        <f>E65+E58+E49+E42+E35+E71</f>
        <v>43874.6</v>
      </c>
      <c r="F72" s="14">
        <f>F65+F58+F49+F42+F35+F71</f>
        <v>30505.6</v>
      </c>
      <c r="G72" s="6">
        <f t="shared" si="6"/>
        <v>69.80271196679374</v>
      </c>
      <c r="H72" s="6">
        <f t="shared" si="7"/>
        <v>69.52906693166433</v>
      </c>
      <c r="I72" s="11"/>
    </row>
    <row r="73" spans="1:8" ht="18">
      <c r="A73" s="59" t="s">
        <v>80</v>
      </c>
      <c r="B73" s="60"/>
      <c r="C73" s="60"/>
      <c r="D73" s="60"/>
      <c r="E73" s="60"/>
      <c r="F73" s="60"/>
      <c r="G73" s="60"/>
      <c r="H73" s="61"/>
    </row>
    <row r="74" spans="1:8" ht="39" customHeight="1">
      <c r="A74" s="56" t="s">
        <v>81</v>
      </c>
      <c r="B74" s="57"/>
      <c r="C74" s="57"/>
      <c r="D74" s="57"/>
      <c r="E74" s="57"/>
      <c r="F74" s="57"/>
      <c r="G74" s="57"/>
      <c r="H74" s="58"/>
    </row>
    <row r="75" spans="1:8" ht="89.25">
      <c r="A75" s="39" t="s">
        <v>15</v>
      </c>
      <c r="B75" s="27" t="s">
        <v>93</v>
      </c>
      <c r="C75" s="16" t="s">
        <v>82</v>
      </c>
      <c r="D75" s="28">
        <v>15536</v>
      </c>
      <c r="E75" s="28">
        <v>37540.7</v>
      </c>
      <c r="F75" s="28">
        <v>18944.3</v>
      </c>
      <c r="G75" s="40">
        <f>F75/D75*100</f>
        <v>121.93807929969103</v>
      </c>
      <c r="H75" s="40">
        <f>F75/E75*100</f>
        <v>50.46336376252973</v>
      </c>
    </row>
    <row r="76" spans="1:8" ht="25.5">
      <c r="A76" s="39" t="s">
        <v>17</v>
      </c>
      <c r="B76" s="32" t="s">
        <v>83</v>
      </c>
      <c r="C76" s="16" t="s">
        <v>82</v>
      </c>
      <c r="D76" s="28">
        <v>4562.8</v>
      </c>
      <c r="E76" s="28">
        <v>4692.8</v>
      </c>
      <c r="F76" s="28">
        <v>3359</v>
      </c>
      <c r="G76" s="40">
        <f>F76/D76*100</f>
        <v>73.61707723327781</v>
      </c>
      <c r="H76" s="40">
        <f>F76/E76*100</f>
        <v>71.57773610637572</v>
      </c>
    </row>
    <row r="77" spans="1:8" ht="25.5">
      <c r="A77" s="39" t="s">
        <v>19</v>
      </c>
      <c r="B77" s="27" t="s">
        <v>45</v>
      </c>
      <c r="C77" s="16" t="s">
        <v>82</v>
      </c>
      <c r="D77" s="28">
        <v>274.9</v>
      </c>
      <c r="E77" s="28">
        <v>200</v>
      </c>
      <c r="F77" s="28">
        <v>108.4</v>
      </c>
      <c r="G77" s="40">
        <f>F77/D77*100</f>
        <v>39.43252091669699</v>
      </c>
      <c r="H77" s="40">
        <f>F77/E77*100</f>
        <v>54.2</v>
      </c>
    </row>
    <row r="78" spans="1:8" ht="25.5">
      <c r="A78" s="39" t="s">
        <v>21</v>
      </c>
      <c r="B78" s="18" t="s">
        <v>43</v>
      </c>
      <c r="C78" s="16" t="s">
        <v>82</v>
      </c>
      <c r="D78" s="28">
        <v>20308.08</v>
      </c>
      <c r="E78" s="28">
        <v>498.7</v>
      </c>
      <c r="F78" s="28">
        <v>319.1</v>
      </c>
      <c r="G78" s="40">
        <f>F78/D78*100</f>
        <v>1.5712957601112465</v>
      </c>
      <c r="H78" s="40">
        <f>F78/E78*100</f>
        <v>63.98636454782435</v>
      </c>
    </row>
    <row r="79" spans="1:8" ht="12.75">
      <c r="A79" s="29"/>
      <c r="B79" s="30" t="s">
        <v>4</v>
      </c>
      <c r="C79" s="36"/>
      <c r="D79" s="41">
        <f>D77+D76+D75+D78</f>
        <v>40681.78</v>
      </c>
      <c r="E79" s="41">
        <f>E77+E76+E75+E78</f>
        <v>42932.2</v>
      </c>
      <c r="F79" s="41">
        <f>F77+F76+F75+F78</f>
        <v>22730.8</v>
      </c>
      <c r="G79" s="37">
        <f>F79/D79*100</f>
        <v>55.87464461977819</v>
      </c>
      <c r="H79" s="37">
        <f>F79/E79*100</f>
        <v>52.94580757566582</v>
      </c>
    </row>
    <row r="80" spans="1:8" ht="18">
      <c r="A80" s="59" t="s">
        <v>7</v>
      </c>
      <c r="B80" s="60"/>
      <c r="C80" s="60"/>
      <c r="D80" s="60"/>
      <c r="E80" s="60"/>
      <c r="F80" s="60"/>
      <c r="G80" s="60"/>
      <c r="H80" s="61"/>
    </row>
    <row r="81" spans="1:8" ht="46.5" customHeight="1">
      <c r="A81" s="56" t="s">
        <v>85</v>
      </c>
      <c r="B81" s="57"/>
      <c r="C81" s="57"/>
      <c r="D81" s="57"/>
      <c r="E81" s="57"/>
      <c r="F81" s="57"/>
      <c r="G81" s="57"/>
      <c r="H81" s="58"/>
    </row>
    <row r="82" spans="1:8" ht="25.5">
      <c r="A82" s="39" t="s">
        <v>15</v>
      </c>
      <c r="B82" s="27" t="s">
        <v>83</v>
      </c>
      <c r="C82" s="16" t="s">
        <v>82</v>
      </c>
      <c r="D82" s="28">
        <v>11696.8</v>
      </c>
      <c r="E82" s="28">
        <v>18213.4</v>
      </c>
      <c r="F82" s="28">
        <v>12912</v>
      </c>
      <c r="G82" s="40">
        <f aca="true" t="shared" si="8" ref="G82:G87">F82/D82*100</f>
        <v>110.38916626769715</v>
      </c>
      <c r="H82" s="40">
        <f aca="true" t="shared" si="9" ref="H82:H87">F82/E82*100</f>
        <v>70.89285910373681</v>
      </c>
    </row>
    <row r="83" spans="1:8" ht="25.5">
      <c r="A83" s="39" t="s">
        <v>17</v>
      </c>
      <c r="B83" s="18" t="s">
        <v>45</v>
      </c>
      <c r="C83" s="16" t="s">
        <v>82</v>
      </c>
      <c r="D83" s="28">
        <v>797.5</v>
      </c>
      <c r="E83" s="28">
        <v>870.7</v>
      </c>
      <c r="F83" s="28">
        <v>685.6</v>
      </c>
      <c r="G83" s="40">
        <f t="shared" si="8"/>
        <v>85.96865203761756</v>
      </c>
      <c r="H83" s="40">
        <f t="shared" si="9"/>
        <v>78.74124267830481</v>
      </c>
    </row>
    <row r="84" spans="1:8" ht="43.5" customHeight="1">
      <c r="A84" s="39" t="s">
        <v>19</v>
      </c>
      <c r="B84" s="27" t="s">
        <v>86</v>
      </c>
      <c r="C84" s="16" t="s">
        <v>82</v>
      </c>
      <c r="D84" s="28">
        <v>1611.5</v>
      </c>
      <c r="E84" s="28">
        <v>35063.2</v>
      </c>
      <c r="F84" s="28">
        <v>26523.5</v>
      </c>
      <c r="G84" s="40">
        <f t="shared" si="8"/>
        <v>1645.888923363326</v>
      </c>
      <c r="H84" s="40">
        <f t="shared" si="9"/>
        <v>75.64483561112506</v>
      </c>
    </row>
    <row r="85" spans="1:8" ht="38.25">
      <c r="A85" s="39" t="s">
        <v>21</v>
      </c>
      <c r="B85" s="18" t="s">
        <v>87</v>
      </c>
      <c r="C85" s="16" t="s">
        <v>82</v>
      </c>
      <c r="D85" s="28">
        <v>14560.2</v>
      </c>
      <c r="E85" s="28">
        <v>14280.2</v>
      </c>
      <c r="F85" s="28">
        <v>14280.2</v>
      </c>
      <c r="G85" s="40">
        <f t="shared" si="8"/>
        <v>98.07694949245203</v>
      </c>
      <c r="H85" s="40">
        <f t="shared" si="9"/>
        <v>100</v>
      </c>
    </row>
    <row r="86" spans="1:8" ht="51">
      <c r="A86" s="39" t="s">
        <v>46</v>
      </c>
      <c r="B86" s="18" t="s">
        <v>88</v>
      </c>
      <c r="C86" s="16" t="s">
        <v>82</v>
      </c>
      <c r="D86" s="28">
        <v>700</v>
      </c>
      <c r="E86" s="28">
        <v>700</v>
      </c>
      <c r="F86" s="28">
        <v>0</v>
      </c>
      <c r="G86" s="40">
        <f t="shared" si="8"/>
        <v>0</v>
      </c>
      <c r="H86" s="40">
        <f t="shared" si="9"/>
        <v>0</v>
      </c>
    </row>
    <row r="87" spans="1:8" ht="12.75">
      <c r="A87" s="29"/>
      <c r="B87" s="30" t="s">
        <v>4</v>
      </c>
      <c r="C87" s="36"/>
      <c r="D87" s="41">
        <f>D84+D83+D82+D85+D86</f>
        <v>29366</v>
      </c>
      <c r="E87" s="41">
        <f>E84+E83+E82+E85+E86</f>
        <v>69127.5</v>
      </c>
      <c r="F87" s="41">
        <f>F84+F83+F82+F85+F86</f>
        <v>54401.3</v>
      </c>
      <c r="G87" s="37">
        <f t="shared" si="8"/>
        <v>185.25267315943609</v>
      </c>
      <c r="H87" s="37">
        <f t="shared" si="9"/>
        <v>78.69704531481683</v>
      </c>
    </row>
  </sheetData>
  <mergeCells count="17">
    <mergeCell ref="A1:G1"/>
    <mergeCell ref="A2:G2"/>
    <mergeCell ref="A3:G3"/>
    <mergeCell ref="A4:G4"/>
    <mergeCell ref="A5:A6"/>
    <mergeCell ref="B5:B6"/>
    <mergeCell ref="C5:F5"/>
    <mergeCell ref="G5:H5"/>
    <mergeCell ref="A81:H81"/>
    <mergeCell ref="I34:J34"/>
    <mergeCell ref="A80:H80"/>
    <mergeCell ref="A7:G7"/>
    <mergeCell ref="A8:H8"/>
    <mergeCell ref="A33:H33"/>
    <mergeCell ref="A34:H34"/>
    <mergeCell ref="A73:H73"/>
    <mergeCell ref="A74:H74"/>
  </mergeCells>
  <printOptions/>
  <pageMargins left="0.75" right="0.75" top="1" bottom="1" header="0.5" footer="0.5"/>
  <pageSetup horizontalDpi="600" verticalDpi="600" orientation="portrait" paperSize="9" scale="75" r:id="rId3"/>
  <rowBreaks count="3" manualBreakCount="3">
    <brk id="23" max="7" man="1"/>
    <brk id="50" max="7" man="1"/>
    <brk id="79" max="7" man="1"/>
  </rowBreaks>
  <colBreaks count="1" manualBreakCount="1">
    <brk id="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Царегородцева</cp:lastModifiedBy>
  <cp:lastPrinted>2013-10-25T12:38:38Z</cp:lastPrinted>
  <dcterms:created xsi:type="dcterms:W3CDTF">2009-07-15T04:17:11Z</dcterms:created>
  <dcterms:modified xsi:type="dcterms:W3CDTF">2014-01-23T10:32:04Z</dcterms:modified>
  <cp:category/>
  <cp:version/>
  <cp:contentType/>
  <cp:contentStatus/>
</cp:coreProperties>
</file>